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6525" tabRatio="837" activeTab="3"/>
  </bookViews>
  <sheets>
    <sheet name="ConCBS" sheetId="1" r:id="rId1"/>
    <sheet name="CSCE" sheetId="2" r:id="rId2"/>
    <sheet name="ConCPL" sheetId="3" r:id="rId3"/>
    <sheet name="CCFS" sheetId="4" r:id="rId4"/>
    <sheet name="Sheet1" sheetId="5" state="hidden" r:id="rId5"/>
    <sheet name="EPS" sheetId="6" state="hidden" r:id="rId6"/>
    <sheet name="Realised stmn" sheetId="7" state="hidden" r:id="rId7"/>
  </sheets>
  <definedNames>
    <definedName name="_xlnm.Print_Area" localSheetId="3">'CCFS'!$A$1:$J$59</definedName>
    <definedName name="_xlnm.Print_Area" localSheetId="0">'ConCBS'!$A$1:$J$65</definedName>
    <definedName name="_xlnm.Print_Area" localSheetId="2">'ConCPL'!$A$1:$J$65</definedName>
    <definedName name="_xlnm.Print_Area" localSheetId="1">'CSCE'!$A$1:$K$86</definedName>
    <definedName name="_xlnm.Print_Area" localSheetId="5">'EPS'!$A$1:$N$42</definedName>
    <definedName name="Z_A0037B10_1F21_4048_A65B_479EC77F5561_.wvu.PrintArea" localSheetId="3" hidden="1">'CCFS'!$A$1:$J$59</definedName>
    <definedName name="Z_A0037B10_1F21_4048_A65B_479EC77F5561_.wvu.PrintArea" localSheetId="1" hidden="1">'CSCE'!$A$1:$K$86</definedName>
    <definedName name="Z_A0037B10_1F21_4048_A65B_479EC77F5561_.wvu.Rows" localSheetId="3" hidden="1">'CCFS'!$13:$30,'CCFS'!$32:$39,'CCFS'!$41:$42</definedName>
    <definedName name="Z_A0037B10_1F21_4048_A65B_479EC77F5561_.wvu.Rows" localSheetId="2" hidden="1">'ConCPL'!#REF!</definedName>
    <definedName name="Z_A0037B10_1F21_4048_A65B_479EC77F5561_.wvu.Rows" localSheetId="1" hidden="1">'CSCE'!$24:$38,'CSCE'!$40:$60</definedName>
    <definedName name="Z_CF79266E_51AF_44A8_9005_4B5F8577FB45_.wvu.PrintArea" localSheetId="3" hidden="1">'CCFS'!$A$1:$J$59</definedName>
    <definedName name="Z_CF79266E_51AF_44A8_9005_4B5F8577FB45_.wvu.PrintArea" localSheetId="1" hidden="1">'CSCE'!$A$1:$K$86</definedName>
    <definedName name="Z_CF79266E_51AF_44A8_9005_4B5F8577FB45_.wvu.Rows" localSheetId="2" hidden="1">'ConCPL'!#REF!</definedName>
    <definedName name="Z_CF79266E_51AF_44A8_9005_4B5F8577FB45_.wvu.Rows" localSheetId="1" hidden="1">'CSCE'!$24:$38,'CSCE'!$40:$60</definedName>
  </definedNames>
  <calcPr fullCalcOnLoad="1"/>
</workbook>
</file>

<file path=xl/sharedStrings.xml><?xml version="1.0" encoding="utf-8"?>
<sst xmlns="http://schemas.openxmlformats.org/spreadsheetml/2006/main" count="344" uniqueCount="243">
  <si>
    <t>RM'000</t>
  </si>
  <si>
    <t xml:space="preserve">Current </t>
  </si>
  <si>
    <t>Total</t>
  </si>
  <si>
    <t>Revenue</t>
  </si>
  <si>
    <t xml:space="preserve">Dividend </t>
  </si>
  <si>
    <t>Profit before tax</t>
  </si>
  <si>
    <t>CASH FLOW FROM OPERATING ACITIVITIES</t>
  </si>
  <si>
    <t>Amortisation of reserve on consolidation</t>
  </si>
  <si>
    <t>Tax paid</t>
  </si>
  <si>
    <t>CASH FLOW FROM INVESTING ACTIVITIES</t>
  </si>
  <si>
    <t>Interest received</t>
  </si>
  <si>
    <t>Capital</t>
  </si>
  <si>
    <t>Retained</t>
  </si>
  <si>
    <t>Profit</t>
  </si>
  <si>
    <t>Net profit for the year</t>
  </si>
  <si>
    <t>9 months quarter ended 31 October 2001</t>
  </si>
  <si>
    <t>At 1 February 2001</t>
  </si>
  <si>
    <t>At 31 October 2001</t>
  </si>
  <si>
    <t>Goodwill on consolidation arising from</t>
  </si>
  <si>
    <t xml:space="preserve">acquisition of additional interest in a </t>
  </si>
  <si>
    <t>subsidiary</t>
  </si>
  <si>
    <t>(Company No:154232-K)</t>
  </si>
  <si>
    <t>(Company No: 154232-K)</t>
  </si>
  <si>
    <t>(Unaudited)</t>
  </si>
  <si>
    <t>Share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</si>
  <si>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</si>
  <si>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</si>
  <si>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</si>
  <si>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</si>
  <si>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</si>
  <si>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</si>
  <si>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</si>
  <si>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Land held for property development</t>
  </si>
  <si>
    <t>Share capital</t>
  </si>
  <si>
    <t>Additions to land held for property development</t>
  </si>
  <si>
    <t>Cash and cash equivalents at beginning of year</t>
  </si>
  <si>
    <t>Dividend paid to shareholders of the company</t>
  </si>
  <si>
    <t>Interest income</t>
  </si>
  <si>
    <t>TOTAL ASSETS</t>
  </si>
  <si>
    <t>ASSETS</t>
  </si>
  <si>
    <t>EQUITY AND LIABILITIES</t>
  </si>
  <si>
    <t>Deferred tax liabilities</t>
  </si>
  <si>
    <t>TOTAL EQUITY AND LIABILITIES</t>
  </si>
  <si>
    <t>Equity</t>
  </si>
  <si>
    <t>Cost of sales</t>
  </si>
  <si>
    <t>Gross profit</t>
  </si>
  <si>
    <t>Other operating income</t>
  </si>
  <si>
    <t>Administrative expenses</t>
  </si>
  <si>
    <t>Current tax assets</t>
  </si>
  <si>
    <t>(RM)</t>
  </si>
  <si>
    <t>Preceding</t>
  </si>
  <si>
    <t>Individual Quarter</t>
  </si>
  <si>
    <t>Cumulative Quarter</t>
  </si>
  <si>
    <t>Property development costs</t>
  </si>
  <si>
    <t xml:space="preserve">Operating profit before changes in working capital </t>
  </si>
  <si>
    <t>Cash and Bank Balances</t>
  </si>
  <si>
    <t>Net assets per share attributable to equity holders of the parent</t>
  </si>
  <si>
    <t>CONDENSED CONSOLIDATED STATEMENT OF COMPREHENSIVE INCOME</t>
  </si>
  <si>
    <t>CONDENSED CONSOLIDATED STATEMENT OF CASH FLOWS</t>
  </si>
  <si>
    <t>Changes in working capital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</si>
  <si>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</si>
  <si>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</si>
  <si>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</si>
  <si>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</si>
  <si>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</si>
  <si>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Retained earnings</t>
  </si>
  <si>
    <t>Owners of the Company</t>
  </si>
  <si>
    <t>Attributable to owners of the Company</t>
  </si>
  <si>
    <t>Earnings</t>
  </si>
  <si>
    <t>Other investments</t>
  </si>
  <si>
    <t>Trade and other payables</t>
  </si>
  <si>
    <t xml:space="preserve"> </t>
  </si>
  <si>
    <t>Trade and other receivables</t>
  </si>
  <si>
    <t>Current tax payables</t>
  </si>
  <si>
    <t>Non-Current Assets</t>
  </si>
  <si>
    <t>Investment property</t>
  </si>
  <si>
    <t>Investment in an associate</t>
  </si>
  <si>
    <t>Current Assets</t>
  </si>
  <si>
    <t>Equity attributable to Owners of the Company</t>
  </si>
  <si>
    <t>Non-Controlling Interests</t>
  </si>
  <si>
    <t>Total Equity</t>
  </si>
  <si>
    <t>Non-Current Liabilities</t>
  </si>
  <si>
    <t>Current Liabilities</t>
  </si>
  <si>
    <t>Total Liabilities</t>
  </si>
  <si>
    <t>Tax expense</t>
  </si>
  <si>
    <t>Current Year</t>
  </si>
  <si>
    <t>Preceding Year</t>
  </si>
  <si>
    <t xml:space="preserve">Quarter </t>
  </si>
  <si>
    <t xml:space="preserve">Corresponding </t>
  </si>
  <si>
    <t>To Date</t>
  </si>
  <si>
    <t>Corresponding</t>
  </si>
  <si>
    <t>Period</t>
  </si>
  <si>
    <t>Depreciation of investment property</t>
  </si>
  <si>
    <t>Cash and bank balances</t>
  </si>
  <si>
    <t>Loan and borrowings</t>
  </si>
  <si>
    <t>Short term investments</t>
  </si>
  <si>
    <t>Fixed Deposit Placed with Licensed Banks -aged within 3 months</t>
  </si>
  <si>
    <t>Fixed deposits -&gt; 3 months</t>
  </si>
  <si>
    <t>Short term funds</t>
  </si>
  <si>
    <t>Fixed deposits -&lt;3 months</t>
  </si>
  <si>
    <t>Cash and cash equivalents</t>
  </si>
  <si>
    <t>Other operating expenses</t>
  </si>
  <si>
    <t xml:space="preserve">Additions of property, plant and equipment </t>
  </si>
  <si>
    <t>Depreciation of property, plant and equipment</t>
  </si>
  <si>
    <t>Fair value adjustment on  short term investments</t>
  </si>
  <si>
    <t xml:space="preserve">JKG LAND BERHAD </t>
  </si>
  <si>
    <t>JKG LAND BERHAD</t>
  </si>
  <si>
    <t xml:space="preserve">  </t>
  </si>
  <si>
    <t>Net cash used in operating activities</t>
  </si>
  <si>
    <t>Deferred tax assets</t>
  </si>
  <si>
    <t>Cash and cash equivalents at end of the year</t>
  </si>
  <si>
    <t>Cash and cash equivalents at end of the year comprise of :</t>
  </si>
  <si>
    <t>Total comprehensive income for the period</t>
  </si>
  <si>
    <t>Right Issues</t>
  </si>
  <si>
    <t>period to</t>
  </si>
  <si>
    <t>;</t>
  </si>
  <si>
    <t>(Incorporated in Malaysia under the Companies Act, 2016)</t>
  </si>
  <si>
    <r>
      <t xml:space="preserve">Cash </t>
    </r>
    <r>
      <rPr>
        <sz val="12"/>
        <rFont val="Times New Roman"/>
        <family val="1"/>
      </rPr>
      <t>used in</t>
    </r>
    <r>
      <rPr>
        <sz val="12"/>
        <rFont val="Times New Roman"/>
        <family val="1"/>
      </rPr>
      <t xml:space="preserve"> operating activities</t>
    </r>
  </si>
  <si>
    <t>CASH FLOW FROM FINANCING ACTIVITIES</t>
  </si>
  <si>
    <t>Proceeds from rights issue</t>
  </si>
  <si>
    <t>Share premium</t>
  </si>
  <si>
    <t>%</t>
  </si>
  <si>
    <t xml:space="preserve"> +/(-)</t>
  </si>
  <si>
    <t>attributable to owners of the Company</t>
  </si>
  <si>
    <t>Sen</t>
  </si>
  <si>
    <t>Share of results of an associate</t>
  </si>
  <si>
    <t>Finance income</t>
  </si>
  <si>
    <t>Finance costs</t>
  </si>
  <si>
    <t>`</t>
  </si>
  <si>
    <t>Share capital b4 share premium</t>
  </si>
  <si>
    <t xml:space="preserve">(The Condensed Consolidated Statement of Financial Position should be read in conjuction with the Audited Financial </t>
  </si>
  <si>
    <t>Net cash used in investing activities</t>
  </si>
  <si>
    <t>Selling and marketing expenses</t>
  </si>
  <si>
    <t>the period</t>
  </si>
  <si>
    <t xml:space="preserve"> the period attributable to:</t>
  </si>
  <si>
    <t>Computation of basic EPS and diluted EPS</t>
  </si>
  <si>
    <t>Profit and total comprehensive income for the period</t>
  </si>
  <si>
    <t xml:space="preserve"> attributable to Owners of the Company</t>
  </si>
  <si>
    <t>Weighted average number of ordinary shares in issued</t>
  </si>
  <si>
    <t>*</t>
  </si>
  <si>
    <t>Basic EPS (sen)</t>
  </si>
  <si>
    <t>Diluted EPS</t>
  </si>
  <si>
    <t>-</t>
  </si>
  <si>
    <t>There is no diluted EPS as the company does not have any convertible financial instruments as at the end of the financail quarter</t>
  </si>
  <si>
    <t>* Computation of weighted average number of shares</t>
  </si>
  <si>
    <t xml:space="preserve">Total number of </t>
  </si>
  <si>
    <t xml:space="preserve">Time </t>
  </si>
  <si>
    <t>% time</t>
  </si>
  <si>
    <t xml:space="preserve">Weighted average </t>
  </si>
  <si>
    <t>shares</t>
  </si>
  <si>
    <t>days</t>
  </si>
  <si>
    <t>number of shares</t>
  </si>
  <si>
    <t>Bal</t>
  </si>
  <si>
    <t xml:space="preserve"> from 21/04/2017  to 30-4-2017</t>
  </si>
  <si>
    <t>RI</t>
  </si>
  <si>
    <t>from 1 Feb 2017 to 30 Apr 2017</t>
  </si>
  <si>
    <t>89 days</t>
  </si>
  <si>
    <t xml:space="preserve">As at </t>
  </si>
  <si>
    <t xml:space="preserve">Total retained earnings of the Comapany and </t>
  </si>
  <si>
    <t>its subsidiaries</t>
  </si>
  <si>
    <t xml:space="preserve"> - realised ( balancing figure)</t>
  </si>
  <si>
    <t xml:space="preserve"> - unrealised *</t>
  </si>
  <si>
    <t>Total share of retained earnings of an associate</t>
  </si>
  <si>
    <t xml:space="preserve"> - realised </t>
  </si>
  <si>
    <t>Cr</t>
  </si>
  <si>
    <t>Total retained earings earnings as per conso a/c</t>
  </si>
  <si>
    <t>* Unrealised earnings</t>
  </si>
  <si>
    <t>(i) Unrealised gain of FV on KTG @</t>
  </si>
  <si>
    <t>(ii) Less deferred tax liability</t>
  </si>
  <si>
    <t>(v) Deferred tax asset</t>
  </si>
  <si>
    <t xml:space="preserve"> @ FV of KTG</t>
  </si>
  <si>
    <t>(i)  FV gain reported on 31-1-2013</t>
  </si>
  <si>
    <t>{11068 (MV)-4299(cost)-145(past results)</t>
  </si>
  <si>
    <t>(ii) FV gain reported on 31-1-2016</t>
  </si>
  <si>
    <t>{18900 (MV) - 11068 ( last MV)}</t>
  </si>
  <si>
    <t>(iii) FV gain reported on 31-1-2017</t>
  </si>
  <si>
    <t>{19050 (MV) - 18900 ( last MV)}</t>
  </si>
  <si>
    <t>Less : payment received on 22 Dec 2016</t>
  </si>
  <si>
    <t>Reversal of investment cost and past results (4299+145)</t>
  </si>
  <si>
    <t>Net</t>
  </si>
  <si>
    <t xml:space="preserve"> =</t>
  </si>
  <si>
    <t xml:space="preserve"> +/- %</t>
  </si>
  <si>
    <t>(Repayment) /Drawdown of term loans and borrowings</t>
  </si>
  <si>
    <t>(iv)less unrealised profits on short term fund</t>
  </si>
  <si>
    <t>(iii)add unrealised loss on short term fund</t>
  </si>
  <si>
    <t>Number of ordinary shares at beginning of the period</t>
  </si>
  <si>
    <t>Total days</t>
  </si>
  <si>
    <t xml:space="preserve"> from 1/2/2017  to 20-4-2017</t>
  </si>
  <si>
    <t>Reaslised statement @ 31-01-2018</t>
  </si>
  <si>
    <t>b</t>
  </si>
  <si>
    <t>Gain on redemption of short term fund</t>
  </si>
  <si>
    <t>Add : consolidation adjustments (Cr 51053 - Dr 44138)</t>
  </si>
  <si>
    <t>CONDENSED CONSOLIDATED STATEMENT OF FINANCIAL POSITION AS AT 30 APRIL 2018</t>
  </si>
  <si>
    <t>(Restated)</t>
  </si>
  <si>
    <t>As at</t>
  </si>
  <si>
    <t>Deposits</t>
  </si>
  <si>
    <t>Inventories</t>
  </si>
  <si>
    <t>For The Financial Period Ended 30 April 2018</t>
  </si>
  <si>
    <t>For The Financial Period Ended 31 April 2018</t>
  </si>
  <si>
    <t>3 Months Ended 31 April 2018</t>
  </si>
  <si>
    <t>At 30 April 2018</t>
  </si>
  <si>
    <t>At 1 February 2018 (as previously reported)</t>
  </si>
  <si>
    <t>3 Months Ended 30 April 2017</t>
  </si>
  <si>
    <t>Statements for year ended 31 January 2018 and the accompanying notes attached to the interim financial statements)</t>
  </si>
  <si>
    <t>Statements foryear ended 31 January 2018 and the accompanying notes attached to the interim financial statements)</t>
  </si>
  <si>
    <t>Effect of first-time MFRS adoption</t>
  </si>
  <si>
    <t>At 1 February 2018 (Restated)</t>
  </si>
  <si>
    <t>At 1 February 2017 (as previously reported)</t>
  </si>
  <si>
    <t>At 1 February 2017 (Restated)</t>
  </si>
  <si>
    <t>79/89</t>
  </si>
  <si>
    <t>10/89</t>
  </si>
  <si>
    <t>Date :Q1 30-4-2017</t>
  </si>
  <si>
    <t>JKG Land Berhad @ 30-4-2018</t>
  </si>
  <si>
    <t>=</t>
  </si>
  <si>
    <t>1,467,696,774  x (10 days / 89 days)</t>
  </si>
  <si>
    <t>↑</t>
  </si>
  <si>
    <t>(=164,910)</t>
  </si>
  <si>
    <t>Value of JKG share prior to RI (758,310,000 x RM0.11)</t>
  </si>
  <si>
    <t>Cash from RI</t>
  </si>
  <si>
    <t>RM</t>
  </si>
  <si>
    <t xml:space="preserve">Value of JKG share after  RI </t>
  </si>
  <si>
    <t>Theoretical ex-rights price per share (RM235,076,100/2,274,930,000 shares)=</t>
  </si>
  <si>
    <t>(Cash from RI, RM151,662,000) x (Theoretical ex-rights price per share RM0.103333)</t>
  </si>
  <si>
    <t>↘</t>
  </si>
  <si>
    <t>↖</t>
  </si>
  <si>
    <t>Bonus elements *</t>
  </si>
  <si>
    <t>Number of RI deemed to be issued at fair value#</t>
  </si>
  <si>
    <t>#Number of RI deemed to be issued at fair value</t>
  </si>
  <si>
    <t>* Bonus element =</t>
  </si>
  <si>
    <t>number of shares demed to be issued at fair value</t>
  </si>
  <si>
    <t>Total number of shares issued</t>
  </si>
  <si>
    <t>Number of deemed bonus shares</t>
  </si>
  <si>
    <t>At 30 April 2017 (Restated)</t>
  </si>
  <si>
    <t>Operating profit</t>
  </si>
  <si>
    <t>Profit  before interest and tax</t>
  </si>
  <si>
    <t>Profit  before  tax</t>
  </si>
  <si>
    <t xml:space="preserve">Profit and total comprehensive income for </t>
  </si>
  <si>
    <t xml:space="preserve">Basic earnings per share </t>
  </si>
  <si>
    <t>Withdrawal of fixed deposits-aged more than 3 months</t>
  </si>
  <si>
    <t>Additions of short term investments</t>
  </si>
  <si>
    <t>Net cash (used in)/ from financing activities</t>
  </si>
  <si>
    <t>Net (decrease)/increase  in cash and cash equivalents</t>
  </si>
  <si>
    <t>For The Financial Period Ended 30 April 2017</t>
  </si>
</sst>
</file>

<file path=xl/styles.xml><?xml version="1.0" encoding="utf-8"?>
<styleSheet xmlns="http://schemas.openxmlformats.org/spreadsheetml/2006/main">
  <numFmts count="4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_-;\-* #,##0_-;_-* &quot;-&quot;??_-;_-@_-"/>
    <numFmt numFmtId="181" formatCode="_(* #,##0.000_);_(* \(#,##0.000\);_(* &quot;-&quot;??_);_(@_)"/>
    <numFmt numFmtId="182" formatCode="_(* #,##0.0000_);_(* \(#,##0.0000\);_(* &quot;-&quot;??_);_(@_)"/>
    <numFmt numFmtId="183" formatCode="[$-409]dddd\,\ mmmm\ dd\,\ yyyy"/>
    <numFmt numFmtId="184" formatCode="[$-409]h:mm:ss\ AM/PM"/>
    <numFmt numFmtId="185" formatCode="[$-409]dddd\,\ mmmm\ d\,\ yyyy"/>
    <numFmt numFmtId="186" formatCode="0.0_);[Red]\(0.0\)"/>
    <numFmt numFmtId="187" formatCode="0.0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0.00_);[Red]\(0.00\)"/>
    <numFmt numFmtId="195" formatCode="0.000_);[Red]\(0.000\)"/>
    <numFmt numFmtId="196" formatCode="0.0000_);[Red]\(0.0000\)"/>
    <numFmt numFmtId="197" formatCode="0.00000_);[Red]\(0.00000\)"/>
    <numFmt numFmtId="198" formatCode="0.000000_);[Red]\(0.000000\)"/>
    <numFmt numFmtId="199" formatCode="0.0000000_);[Red]\(0.0000000\)"/>
    <numFmt numFmtId="200" formatCode="0.000000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2"/>
      <color indexed="10"/>
      <name val="Times New Roman"/>
      <family val="1"/>
    </font>
    <font>
      <u val="single"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2"/>
      <color rgb="FFFF0000"/>
      <name val="Times New Roman"/>
      <family val="1"/>
    </font>
    <font>
      <u val="single"/>
      <sz val="11"/>
      <color theme="1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178" fontId="0" fillId="0" borderId="0" xfId="42" applyNumberFormat="1" applyFont="1" applyAlignment="1">
      <alignment/>
    </xf>
    <xf numFmtId="178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8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178" fontId="0" fillId="0" borderId="0" xfId="42" applyNumberFormat="1" applyFont="1" applyFill="1" applyBorder="1" applyAlignment="1">
      <alignment/>
    </xf>
    <xf numFmtId="171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78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0" xfId="42" applyNumberFormat="1" applyFont="1" applyFill="1" applyBorder="1" applyAlignment="1">
      <alignment/>
    </xf>
    <xf numFmtId="178" fontId="2" fillId="0" borderId="11" xfId="42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8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8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78" fontId="2" fillId="0" borderId="0" xfId="42" applyNumberFormat="1" applyFont="1" applyAlignment="1">
      <alignment horizontal="center"/>
    </xf>
    <xf numFmtId="178" fontId="0" fillId="0" borderId="0" xfId="0" applyNumberFormat="1" applyBorder="1" applyAlignment="1">
      <alignment/>
    </xf>
    <xf numFmtId="178" fontId="2" fillId="0" borderId="0" xfId="42" applyNumberFormat="1" applyFont="1" applyBorder="1" applyAlignment="1">
      <alignment/>
    </xf>
    <xf numFmtId="0" fontId="0" fillId="0" borderId="0" xfId="65" applyFont="1" applyFill="1">
      <alignment/>
      <protection/>
    </xf>
    <xf numFmtId="0" fontId="2" fillId="0" borderId="0" xfId="66" applyFont="1" applyFill="1" applyAlignment="1">
      <alignment horizontal="center" vertical="justify" wrapText="1"/>
      <protection/>
    </xf>
    <xf numFmtId="180" fontId="2" fillId="0" borderId="0" xfId="44" applyNumberFormat="1" applyFont="1" applyFill="1" applyAlignment="1">
      <alignment horizontal="center"/>
    </xf>
    <xf numFmtId="0" fontId="2" fillId="0" borderId="0" xfId="58" applyFont="1" applyFill="1">
      <alignment/>
      <protection/>
    </xf>
    <xf numFmtId="0" fontId="0" fillId="0" borderId="0" xfId="0" applyFont="1" applyBorder="1" applyAlignment="1">
      <alignment/>
    </xf>
    <xf numFmtId="178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/>
    </xf>
    <xf numFmtId="178" fontId="0" fillId="0" borderId="0" xfId="42" applyNumberFormat="1" applyFont="1" applyFill="1" applyBorder="1" applyAlignment="1">
      <alignment/>
    </xf>
    <xf numFmtId="178" fontId="0" fillId="0" borderId="15" xfId="42" applyNumberFormat="1" applyFont="1" applyBorder="1" applyAlignment="1">
      <alignment/>
    </xf>
    <xf numFmtId="178" fontId="0" fillId="0" borderId="0" xfId="42" applyNumberFormat="1" applyFont="1" applyBorder="1" applyAlignment="1">
      <alignment/>
    </xf>
    <xf numFmtId="178" fontId="0" fillId="0" borderId="15" xfId="42" applyNumberFormat="1" applyFont="1" applyFill="1" applyBorder="1" applyAlignment="1">
      <alignment/>
    </xf>
    <xf numFmtId="178" fontId="0" fillId="0" borderId="16" xfId="42" applyNumberFormat="1" applyFont="1" applyBorder="1" applyAlignment="1">
      <alignment/>
    </xf>
    <xf numFmtId="178" fontId="0" fillId="0" borderId="16" xfId="42" applyNumberFormat="1" applyFont="1" applyFill="1" applyBorder="1" applyAlignment="1">
      <alignment/>
    </xf>
    <xf numFmtId="178" fontId="0" fillId="0" borderId="17" xfId="42" applyNumberFormat="1" applyFont="1" applyBorder="1" applyAlignment="1">
      <alignment/>
    </xf>
    <xf numFmtId="178" fontId="0" fillId="0" borderId="17" xfId="42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78" fontId="0" fillId="0" borderId="10" xfId="42" applyNumberFormat="1" applyFont="1" applyBorder="1" applyAlignment="1">
      <alignment/>
    </xf>
    <xf numFmtId="178" fontId="0" fillId="0" borderId="10" xfId="42" applyNumberFormat="1" applyFont="1" applyFill="1" applyBorder="1" applyAlignment="1">
      <alignment/>
    </xf>
    <xf numFmtId="171" fontId="0" fillId="0" borderId="18" xfId="42" applyFont="1" applyFill="1" applyBorder="1" applyAlignment="1">
      <alignment/>
    </xf>
    <xf numFmtId="178" fontId="0" fillId="0" borderId="0" xfId="42" applyNumberFormat="1" applyFont="1" applyFill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78" fontId="0" fillId="0" borderId="13" xfId="42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" fillId="0" borderId="0" xfId="0" applyFont="1" applyAlignment="1" quotePrefix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42" applyNumberFormat="1" applyFont="1" applyFill="1" applyBorder="1" applyAlignment="1">
      <alignment/>
    </xf>
    <xf numFmtId="178" fontId="0" fillId="0" borderId="0" xfId="42" applyNumberFormat="1" applyFont="1" applyFill="1" applyBorder="1" applyAlignment="1">
      <alignment/>
    </xf>
    <xf numFmtId="171" fontId="0" fillId="0" borderId="0" xfId="42" applyFont="1" applyFill="1" applyBorder="1" applyAlignment="1">
      <alignment/>
    </xf>
    <xf numFmtId="178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78" fontId="2" fillId="0" borderId="18" xfId="0" applyNumberFormat="1" applyFont="1" applyFill="1" applyBorder="1" applyAlignment="1">
      <alignment/>
    </xf>
    <xf numFmtId="171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78" fontId="0" fillId="0" borderId="10" xfId="42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71" fontId="0" fillId="0" borderId="0" xfId="42" applyFont="1" applyFill="1" applyBorder="1" applyAlignment="1">
      <alignment/>
    </xf>
    <xf numFmtId="0" fontId="3" fillId="0" borderId="0" xfId="0" applyFont="1" applyBorder="1" applyAlignment="1">
      <alignment horizontal="center"/>
    </xf>
    <xf numFmtId="178" fontId="2" fillId="0" borderId="14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8" fontId="0" fillId="0" borderId="14" xfId="42" applyNumberFormat="1" applyFont="1" applyFill="1" applyBorder="1" applyAlignment="1">
      <alignment/>
    </xf>
    <xf numFmtId="178" fontId="2" fillId="0" borderId="18" xfId="42" applyNumberFormat="1" applyFont="1" applyFill="1" applyBorder="1" applyAlignment="1">
      <alignment/>
    </xf>
    <xf numFmtId="178" fontId="0" fillId="0" borderId="14" xfId="42" applyNumberFormat="1" applyFont="1" applyFill="1" applyBorder="1" applyAlignment="1">
      <alignment/>
    </xf>
    <xf numFmtId="178" fontId="0" fillId="0" borderId="14" xfId="42" applyNumberFormat="1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178" fontId="0" fillId="34" borderId="16" xfId="42" applyNumberFormat="1" applyFont="1" applyFill="1" applyBorder="1" applyAlignment="1">
      <alignment/>
    </xf>
    <xf numFmtId="178" fontId="0" fillId="34" borderId="0" xfId="42" applyNumberFormat="1" applyFont="1" applyFill="1" applyBorder="1" applyAlignment="1">
      <alignment/>
    </xf>
    <xf numFmtId="9" fontId="0" fillId="0" borderId="0" xfId="61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/>
    </xf>
    <xf numFmtId="171" fontId="0" fillId="0" borderId="0" xfId="42" applyNumberFormat="1" applyFont="1" applyFill="1" applyBorder="1" applyAlignment="1" quotePrefix="1">
      <alignment/>
    </xf>
    <xf numFmtId="186" fontId="6" fillId="0" borderId="13" xfId="0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/>
    </xf>
    <xf numFmtId="186" fontId="0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 horizontal="center"/>
    </xf>
    <xf numFmtId="186" fontId="0" fillId="0" borderId="0" xfId="42" applyNumberFormat="1" applyFont="1" applyFill="1" applyBorder="1" applyAlignment="1" quotePrefix="1">
      <alignment/>
    </xf>
    <xf numFmtId="186" fontId="0" fillId="0" borderId="0" xfId="42" applyNumberFormat="1" applyFont="1" applyFill="1" applyAlignment="1">
      <alignment/>
    </xf>
    <xf numFmtId="186" fontId="0" fillId="0" borderId="0" xfId="0" applyNumberFormat="1" applyFill="1" applyAlignment="1">
      <alignment/>
    </xf>
    <xf numFmtId="186" fontId="0" fillId="0" borderId="0" xfId="0" applyNumberFormat="1" applyAlignment="1">
      <alignment/>
    </xf>
    <xf numFmtId="186" fontId="0" fillId="0" borderId="0" xfId="42" applyNumberFormat="1" applyFont="1" applyAlignment="1">
      <alignment/>
    </xf>
    <xf numFmtId="186" fontId="0" fillId="0" borderId="0" xfId="42" applyNumberFormat="1" applyFont="1" applyBorder="1" applyAlignment="1">
      <alignment/>
    </xf>
    <xf numFmtId="186" fontId="0" fillId="0" borderId="0" xfId="42" applyNumberFormat="1" applyFont="1" applyFill="1" applyBorder="1" applyAlignment="1">
      <alignment/>
    </xf>
    <xf numFmtId="186" fontId="2" fillId="0" borderId="0" xfId="42" applyNumberFormat="1" applyFont="1" applyBorder="1" applyAlignment="1">
      <alignment/>
    </xf>
    <xf numFmtId="186" fontId="0" fillId="0" borderId="0" xfId="42" applyNumberFormat="1" applyFont="1" applyFill="1" applyAlignment="1">
      <alignment/>
    </xf>
    <xf numFmtId="186" fontId="0" fillId="0" borderId="0" xfId="0" applyNumberFormat="1" applyBorder="1" applyAlignment="1">
      <alignment/>
    </xf>
    <xf numFmtId="186" fontId="0" fillId="0" borderId="13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171" fontId="0" fillId="0" borderId="0" xfId="42" applyFont="1" applyFill="1" applyBorder="1" applyAlignment="1">
      <alignment horizontal="right"/>
    </xf>
    <xf numFmtId="171" fontId="0" fillId="0" borderId="0" xfId="42" applyFont="1" applyFill="1" applyBorder="1" applyAlignment="1">
      <alignment horizontal="right"/>
    </xf>
    <xf numFmtId="37" fontId="0" fillId="0" borderId="16" xfId="0" applyNumberFormat="1" applyFont="1" applyBorder="1" applyAlignment="1">
      <alignment/>
    </xf>
    <xf numFmtId="178" fontId="0" fillId="0" borderId="1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186" fontId="8" fillId="0" borderId="0" xfId="0" applyNumberFormat="1" applyFont="1" applyBorder="1" applyAlignment="1">
      <alignment horizontal="center"/>
    </xf>
    <xf numFmtId="186" fontId="8" fillId="0" borderId="0" xfId="0" applyNumberFormat="1" applyFont="1" applyFill="1" applyBorder="1" applyAlignment="1">
      <alignment horizontal="center"/>
    </xf>
    <xf numFmtId="186" fontId="9" fillId="0" borderId="0" xfId="42" applyNumberFormat="1" applyFont="1" applyFill="1" applyBorder="1" applyAlignment="1" quotePrefix="1">
      <alignment/>
    </xf>
    <xf numFmtId="186" fontId="9" fillId="0" borderId="0" xfId="42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right"/>
    </xf>
    <xf numFmtId="186" fontId="9" fillId="0" borderId="0" xfId="42" applyNumberFormat="1" applyFont="1" applyAlignment="1">
      <alignment/>
    </xf>
    <xf numFmtId="186" fontId="9" fillId="0" borderId="0" xfId="42" applyNumberFormat="1" applyFont="1" applyBorder="1" applyAlignment="1">
      <alignment/>
    </xf>
    <xf numFmtId="186" fontId="9" fillId="0" borderId="0" xfId="0" applyNumberFormat="1" applyFont="1" applyBorder="1" applyAlignment="1">
      <alignment/>
    </xf>
    <xf numFmtId="178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171" fontId="0" fillId="0" borderId="0" xfId="42" applyFont="1" applyAlignment="1">
      <alignment horizontal="right"/>
    </xf>
    <xf numFmtId="0" fontId="10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178" fontId="0" fillId="0" borderId="14" xfId="0" applyNumberFormat="1" applyBorder="1" applyAlignment="1">
      <alignment/>
    </xf>
    <xf numFmtId="15" fontId="0" fillId="0" borderId="0" xfId="0" applyNumberFormat="1" applyFont="1" applyFill="1" applyBorder="1" applyAlignment="1">
      <alignment/>
    </xf>
    <xf numFmtId="178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8" fontId="0" fillId="0" borderId="14" xfId="42" applyNumberFormat="1" applyFont="1" applyBorder="1" applyAlignment="1">
      <alignment/>
    </xf>
    <xf numFmtId="178" fontId="0" fillId="0" borderId="11" xfId="42" applyNumberFormat="1" applyFont="1" applyBorder="1" applyAlignment="1">
      <alignment/>
    </xf>
    <xf numFmtId="0" fontId="53" fillId="0" borderId="0" xfId="0" applyFont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171" fontId="0" fillId="0" borderId="0" xfId="42" applyNumberFormat="1" applyFont="1" applyAlignment="1">
      <alignment/>
    </xf>
    <xf numFmtId="0" fontId="54" fillId="0" borderId="0" xfId="0" applyFont="1" applyFill="1" applyBorder="1" applyAlignment="1">
      <alignment/>
    </xf>
    <xf numFmtId="186" fontId="54" fillId="0" borderId="0" xfId="42" applyNumberFormat="1" applyFont="1" applyFill="1" applyBorder="1" applyAlignment="1" quotePrefix="1">
      <alignment/>
    </xf>
    <xf numFmtId="178" fontId="0" fillId="34" borderId="15" xfId="42" applyNumberFormat="1" applyFont="1" applyFill="1" applyBorder="1" applyAlignment="1">
      <alignment/>
    </xf>
    <xf numFmtId="178" fontId="0" fillId="34" borderId="17" xfId="42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178" fontId="0" fillId="0" borderId="27" xfId="42" applyNumberFormat="1" applyFont="1" applyBorder="1" applyAlignment="1">
      <alignment/>
    </xf>
    <xf numFmtId="0" fontId="0" fillId="0" borderId="10" xfId="0" applyBorder="1" applyAlignment="1">
      <alignment/>
    </xf>
    <xf numFmtId="178" fontId="0" fillId="0" borderId="10" xfId="42" applyNumberFormat="1" applyFont="1" applyBorder="1" applyAlignment="1">
      <alignment/>
    </xf>
    <xf numFmtId="178" fontId="0" fillId="0" borderId="28" xfId="42" applyNumberFormat="1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14" xfId="0" applyFill="1" applyBorder="1" applyAlignment="1">
      <alignment/>
    </xf>
    <xf numFmtId="178" fontId="0" fillId="0" borderId="14" xfId="42" applyNumberFormat="1" applyFont="1" applyFill="1" applyBorder="1" applyAlignment="1">
      <alignment/>
    </xf>
    <xf numFmtId="171" fontId="5" fillId="0" borderId="0" xfId="42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78" fontId="0" fillId="0" borderId="0" xfId="42" applyNumberFormat="1" applyFont="1" applyFill="1" applyBorder="1" applyAlignment="1">
      <alignment/>
    </xf>
    <xf numFmtId="178" fontId="0" fillId="0" borderId="30" xfId="42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1" fillId="0" borderId="0" xfId="0" applyFont="1" applyAlignment="1">
      <alignment/>
    </xf>
    <xf numFmtId="15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5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一般_3rdQTERLYREPORT" xfId="65"/>
    <cellStyle name="一般_MAcurrentmthYR200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100" workbookViewId="0" topLeftCell="A3">
      <selection activeCell="J7" sqref="J7"/>
    </sheetView>
  </sheetViews>
  <sheetFormatPr defaultColWidth="9.00390625" defaultRowHeight="15.75"/>
  <cols>
    <col min="1" max="1" width="4.25390625" style="38" customWidth="1"/>
    <col min="2" max="2" width="11.125" style="38" customWidth="1"/>
    <col min="3" max="3" width="37.00390625" style="38" customWidth="1"/>
    <col min="4" max="4" width="4.25390625" style="38" customWidth="1"/>
    <col min="5" max="5" width="2.375" style="38" customWidth="1"/>
    <col min="6" max="6" width="12.00390625" style="95" customWidth="1"/>
    <col min="7" max="7" width="3.00390625" style="38" customWidth="1"/>
    <col min="8" max="8" width="10.875" style="38" customWidth="1"/>
    <col min="9" max="9" width="3.00390625" style="38" customWidth="1"/>
    <col min="10" max="10" width="12.125" style="38" customWidth="1"/>
    <col min="11" max="11" width="2.875" style="38" customWidth="1"/>
    <col min="12" max="12" width="9.00390625" style="38" customWidth="1"/>
    <col min="13" max="13" width="2.875" style="38" customWidth="1"/>
    <col min="14" max="16384" width="9.00390625" style="38" customWidth="1"/>
  </cols>
  <sheetData>
    <row r="1" spans="2:10" ht="18.75">
      <c r="B1" s="31"/>
      <c r="C1" s="31" t="s">
        <v>105</v>
      </c>
      <c r="D1" s="31"/>
      <c r="E1" s="31"/>
      <c r="F1" s="89"/>
      <c r="G1" s="31"/>
      <c r="H1" s="31"/>
      <c r="I1" s="31"/>
      <c r="J1" s="31"/>
    </row>
    <row r="2" spans="2:10" ht="15.75">
      <c r="B2" s="30"/>
      <c r="C2" s="30" t="s">
        <v>22</v>
      </c>
      <c r="D2" s="30"/>
      <c r="E2" s="30"/>
      <c r="F2" s="90"/>
      <c r="G2" s="30"/>
      <c r="H2" s="30"/>
      <c r="I2" s="30"/>
      <c r="J2" s="30"/>
    </row>
    <row r="3" spans="2:12" ht="15.75">
      <c r="B3" s="30"/>
      <c r="C3" s="30" t="s">
        <v>116</v>
      </c>
      <c r="D3" s="30"/>
      <c r="E3" s="30"/>
      <c r="F3" s="90"/>
      <c r="G3" s="30"/>
      <c r="H3" s="30"/>
      <c r="I3" s="30"/>
      <c r="J3" s="30"/>
      <c r="L3" s="35"/>
    </row>
    <row r="4" spans="1:12" ht="16.5" thickBot="1">
      <c r="A4" s="32"/>
      <c r="B4" s="32"/>
      <c r="C4" s="32"/>
      <c r="D4" s="32"/>
      <c r="E4" s="32"/>
      <c r="F4" s="51"/>
      <c r="G4" s="32"/>
      <c r="H4" s="32"/>
      <c r="I4" s="32"/>
      <c r="J4" s="32"/>
      <c r="K4" s="79"/>
      <c r="L4" s="49"/>
    </row>
    <row r="5" spans="1:12" ht="15.75">
      <c r="A5" s="1" t="s">
        <v>192</v>
      </c>
      <c r="B5" s="54"/>
      <c r="C5" s="54"/>
      <c r="D5" s="54"/>
      <c r="E5" s="54"/>
      <c r="F5" s="66"/>
      <c r="G5" s="54"/>
      <c r="H5" s="54"/>
      <c r="I5" s="54"/>
      <c r="J5" s="54"/>
      <c r="L5" s="35"/>
    </row>
    <row r="6" spans="1:11" ht="15.75">
      <c r="A6" s="10"/>
      <c r="B6" s="49"/>
      <c r="C6" s="49"/>
      <c r="D6" s="49"/>
      <c r="E6" s="49"/>
      <c r="F6" s="53"/>
      <c r="G6" s="49"/>
      <c r="H6" s="49"/>
      <c r="I6" s="49"/>
      <c r="J6" s="49"/>
      <c r="K6" s="35"/>
    </row>
    <row r="7" spans="1:12" ht="15.75">
      <c r="A7" s="49"/>
      <c r="B7" s="49"/>
      <c r="C7" s="49"/>
      <c r="D7" s="49"/>
      <c r="E7" s="49"/>
      <c r="F7" s="91" t="s">
        <v>23</v>
      </c>
      <c r="G7" s="6"/>
      <c r="H7" s="6" t="s">
        <v>193</v>
      </c>
      <c r="I7" s="6"/>
      <c r="J7" s="6" t="s">
        <v>193</v>
      </c>
      <c r="K7" s="35"/>
      <c r="L7" s="54"/>
    </row>
    <row r="8" spans="1:12" ht="15.75">
      <c r="A8" s="49"/>
      <c r="B8" s="49"/>
      <c r="C8" s="49"/>
      <c r="D8" s="49"/>
      <c r="E8" s="49"/>
      <c r="F8" s="91" t="s">
        <v>194</v>
      </c>
      <c r="G8" s="6"/>
      <c r="H8" s="6" t="s">
        <v>194</v>
      </c>
      <c r="I8" s="6"/>
      <c r="J8" s="6" t="s">
        <v>194</v>
      </c>
      <c r="K8" s="35"/>
      <c r="L8" s="54"/>
    </row>
    <row r="9" spans="1:11" ht="15.75">
      <c r="A9" s="49"/>
      <c r="B9" s="49"/>
      <c r="C9" s="49"/>
      <c r="D9" s="49"/>
      <c r="E9" s="49"/>
      <c r="F9" s="92">
        <v>43220</v>
      </c>
      <c r="G9" s="6"/>
      <c r="H9" s="92">
        <v>43131</v>
      </c>
      <c r="I9" s="6"/>
      <c r="J9" s="92">
        <v>42767</v>
      </c>
      <c r="K9" s="35"/>
    </row>
    <row r="10" spans="1:11" ht="15.75">
      <c r="A10" s="49"/>
      <c r="B10" s="49"/>
      <c r="C10" s="49"/>
      <c r="D10" s="49"/>
      <c r="E10" s="49"/>
      <c r="F10" s="52" t="s">
        <v>0</v>
      </c>
      <c r="G10" s="6"/>
      <c r="H10" s="52" t="s">
        <v>0</v>
      </c>
      <c r="I10" s="6"/>
      <c r="J10" s="52" t="s">
        <v>0</v>
      </c>
      <c r="K10" s="35"/>
    </row>
    <row r="11" spans="1:11" ht="15.75">
      <c r="A11" s="10" t="s">
        <v>39</v>
      </c>
      <c r="B11" s="49"/>
      <c r="C11" s="49"/>
      <c r="D11" s="49"/>
      <c r="E11" s="49"/>
      <c r="F11" s="53"/>
      <c r="G11" s="49"/>
      <c r="H11" s="49"/>
      <c r="I11" s="49"/>
      <c r="J11" s="53"/>
      <c r="K11" s="35"/>
    </row>
    <row r="12" spans="1:11" ht="15.75">
      <c r="A12" s="10" t="s">
        <v>74</v>
      </c>
      <c r="B12" s="49"/>
      <c r="C12" s="49"/>
      <c r="D12" s="49"/>
      <c r="E12" s="49"/>
      <c r="F12" s="53"/>
      <c r="G12" s="49"/>
      <c r="H12" s="49"/>
      <c r="I12" s="49"/>
      <c r="J12" s="53"/>
      <c r="K12" s="35"/>
    </row>
    <row r="13" spans="1:12" ht="15.75">
      <c r="A13" s="54"/>
      <c r="B13" s="54" t="s">
        <v>31</v>
      </c>
      <c r="C13" s="54"/>
      <c r="D13" s="54"/>
      <c r="E13" s="49"/>
      <c r="F13" s="59">
        <v>21653</v>
      </c>
      <c r="G13" s="58"/>
      <c r="H13" s="59">
        <v>21524</v>
      </c>
      <c r="I13" s="58"/>
      <c r="J13" s="59">
        <v>20849</v>
      </c>
      <c r="K13" s="35"/>
      <c r="L13" s="39"/>
    </row>
    <row r="14" spans="1:12" ht="15.75">
      <c r="A14" s="54"/>
      <c r="B14" s="54" t="s">
        <v>75</v>
      </c>
      <c r="C14" s="54"/>
      <c r="D14" s="54"/>
      <c r="E14" s="49"/>
      <c r="F14" s="61">
        <v>3490</v>
      </c>
      <c r="G14" s="58"/>
      <c r="H14" s="61">
        <v>3512</v>
      </c>
      <c r="I14" s="58"/>
      <c r="J14" s="61">
        <v>3597</v>
      </c>
      <c r="K14" s="35"/>
      <c r="L14" s="39"/>
    </row>
    <row r="15" spans="1:12" ht="15.75">
      <c r="A15" s="54"/>
      <c r="B15" s="54" t="s">
        <v>76</v>
      </c>
      <c r="C15" s="54"/>
      <c r="D15" s="54"/>
      <c r="E15" s="49"/>
      <c r="F15" s="61">
        <v>0</v>
      </c>
      <c r="G15" s="58"/>
      <c r="H15" s="61">
        <v>0</v>
      </c>
      <c r="I15" s="58"/>
      <c r="J15" s="61">
        <v>3346</v>
      </c>
      <c r="K15" s="35"/>
      <c r="L15" s="39"/>
    </row>
    <row r="16" spans="1:12" ht="15.75">
      <c r="A16" s="54"/>
      <c r="B16" s="54" t="s">
        <v>69</v>
      </c>
      <c r="C16" s="54"/>
      <c r="D16" s="54"/>
      <c r="E16" s="49"/>
      <c r="F16" s="61">
        <v>18</v>
      </c>
      <c r="G16" s="58"/>
      <c r="H16" s="61">
        <v>18</v>
      </c>
      <c r="I16" s="58"/>
      <c r="J16" s="61">
        <v>18</v>
      </c>
      <c r="K16" s="35"/>
      <c r="L16" s="39"/>
    </row>
    <row r="17" spans="1:12" ht="15.75">
      <c r="A17" s="54"/>
      <c r="B17" s="54" t="s">
        <v>32</v>
      </c>
      <c r="C17" s="54"/>
      <c r="D17" s="54"/>
      <c r="E17" s="49"/>
      <c r="F17" s="61">
        <v>285952</v>
      </c>
      <c r="G17" s="58"/>
      <c r="H17" s="61">
        <v>287256</v>
      </c>
      <c r="I17" s="58"/>
      <c r="J17" s="61">
        <v>234122</v>
      </c>
      <c r="K17" s="35"/>
      <c r="L17" s="39"/>
    </row>
    <row r="18" spans="1:12" ht="15.75">
      <c r="A18" s="54"/>
      <c r="B18" s="54" t="s">
        <v>109</v>
      </c>
      <c r="C18" s="54"/>
      <c r="D18" s="54"/>
      <c r="E18" s="49"/>
      <c r="F18" s="61">
        <v>5029</v>
      </c>
      <c r="G18" s="58"/>
      <c r="H18" s="61">
        <v>5029</v>
      </c>
      <c r="I18" s="58"/>
      <c r="J18" s="61">
        <v>3837</v>
      </c>
      <c r="K18" s="35"/>
      <c r="L18" s="39"/>
    </row>
    <row r="19" spans="1:12" ht="15.75">
      <c r="A19" s="54"/>
      <c r="B19" s="54" t="s">
        <v>195</v>
      </c>
      <c r="C19" s="54"/>
      <c r="D19" s="54"/>
      <c r="E19" s="49"/>
      <c r="F19" s="63">
        <v>8500</v>
      </c>
      <c r="G19" s="58"/>
      <c r="H19" s="63">
        <v>8500</v>
      </c>
      <c r="I19" s="58"/>
      <c r="J19" s="63">
        <v>0</v>
      </c>
      <c r="K19" s="35"/>
      <c r="L19" s="39"/>
    </row>
    <row r="20" spans="1:12" ht="15.75">
      <c r="A20" s="54"/>
      <c r="B20" s="54"/>
      <c r="C20" s="54"/>
      <c r="D20" s="54"/>
      <c r="E20" s="49"/>
      <c r="F20" s="84">
        <f>SUM(F13:F19)</f>
        <v>324642</v>
      </c>
      <c r="G20" s="49"/>
      <c r="H20" s="84">
        <f>SUM(H13:H19)</f>
        <v>325839</v>
      </c>
      <c r="I20" s="49"/>
      <c r="J20" s="84">
        <f>SUM(J13:J19)</f>
        <v>265769</v>
      </c>
      <c r="K20" s="35"/>
      <c r="L20" s="39"/>
    </row>
    <row r="21" spans="1:12" ht="15.75">
      <c r="A21" s="1" t="s">
        <v>77</v>
      </c>
      <c r="B21" s="54"/>
      <c r="C21" s="54"/>
      <c r="D21" s="54"/>
      <c r="E21" s="49"/>
      <c r="F21" s="53"/>
      <c r="G21" s="49"/>
      <c r="H21" s="49"/>
      <c r="I21" s="49"/>
      <c r="J21" s="53"/>
      <c r="K21" s="35"/>
      <c r="L21" s="39"/>
    </row>
    <row r="22" spans="1:12" ht="15.75">
      <c r="A22" s="54"/>
      <c r="B22" s="54" t="s">
        <v>53</v>
      </c>
      <c r="C22" s="54"/>
      <c r="D22" s="54"/>
      <c r="E22" s="49"/>
      <c r="F22" s="59">
        <v>140127</v>
      </c>
      <c r="G22" s="58"/>
      <c r="H22" s="59">
        <v>130654</v>
      </c>
      <c r="I22" s="58"/>
      <c r="J22" s="59">
        <v>114434</v>
      </c>
      <c r="K22" s="35"/>
      <c r="L22" s="39"/>
    </row>
    <row r="23" spans="1:13" ht="15.75">
      <c r="A23" s="54"/>
      <c r="B23" s="54" t="s">
        <v>196</v>
      </c>
      <c r="C23" s="54"/>
      <c r="D23" s="54"/>
      <c r="E23" s="49"/>
      <c r="F23" s="61">
        <v>10199</v>
      </c>
      <c r="G23" s="58"/>
      <c r="H23" s="61">
        <v>10629</v>
      </c>
      <c r="I23" s="58"/>
      <c r="J23" s="61">
        <v>10288</v>
      </c>
      <c r="K23" s="35"/>
      <c r="L23" s="39"/>
      <c r="M23" s="39"/>
    </row>
    <row r="24" spans="1:13" ht="15.75">
      <c r="A24" s="54"/>
      <c r="B24" s="66" t="s">
        <v>72</v>
      </c>
      <c r="C24" s="66"/>
      <c r="D24" s="66"/>
      <c r="E24" s="53"/>
      <c r="F24" s="61">
        <v>26728</v>
      </c>
      <c r="G24" s="56"/>
      <c r="H24" s="61">
        <v>23613</v>
      </c>
      <c r="I24" s="56"/>
      <c r="J24" s="61">
        <v>17039</v>
      </c>
      <c r="K24" s="35"/>
      <c r="L24" s="39"/>
      <c r="M24" s="39"/>
    </row>
    <row r="25" spans="1:13" ht="15" customHeight="1">
      <c r="A25" s="54"/>
      <c r="B25" s="54" t="s">
        <v>48</v>
      </c>
      <c r="C25" s="54"/>
      <c r="D25" s="54"/>
      <c r="E25" s="49"/>
      <c r="F25" s="61">
        <v>2707</v>
      </c>
      <c r="G25" s="58"/>
      <c r="H25" s="61">
        <v>1879</v>
      </c>
      <c r="I25" s="58"/>
      <c r="J25" s="61">
        <v>2656</v>
      </c>
      <c r="K25" s="35"/>
      <c r="L25" s="39"/>
      <c r="M25" s="39"/>
    </row>
    <row r="26" spans="1:13" ht="15.75" hidden="1">
      <c r="A26" s="54"/>
      <c r="B26" s="109" t="s">
        <v>98</v>
      </c>
      <c r="C26" s="109"/>
      <c r="D26" s="109"/>
      <c r="E26" s="110"/>
      <c r="F26" s="111">
        <v>21069</v>
      </c>
      <c r="G26" s="112"/>
      <c r="H26" s="111">
        <v>5981</v>
      </c>
      <c r="I26" s="112"/>
      <c r="J26" s="111">
        <v>393</v>
      </c>
      <c r="K26" s="35"/>
      <c r="L26" s="39"/>
      <c r="M26" s="39"/>
    </row>
    <row r="27" spans="1:13" ht="15.75" hidden="1">
      <c r="A27" s="54"/>
      <c r="B27" s="109" t="s">
        <v>97</v>
      </c>
      <c r="C27" s="109"/>
      <c r="D27" s="109"/>
      <c r="E27" s="110"/>
      <c r="F27" s="111">
        <v>700</v>
      </c>
      <c r="G27" s="112"/>
      <c r="H27" s="111">
        <v>15700</v>
      </c>
      <c r="I27" s="112"/>
      <c r="J27" s="111">
        <v>700</v>
      </c>
      <c r="K27" s="35"/>
      <c r="L27" s="39"/>
      <c r="M27" s="39"/>
    </row>
    <row r="28" spans="1:13" ht="15.75">
      <c r="A28" s="54"/>
      <c r="B28" s="54" t="s">
        <v>95</v>
      </c>
      <c r="C28" s="54"/>
      <c r="D28" s="54"/>
      <c r="E28" s="49"/>
      <c r="F28" s="61">
        <f>SUM(F26:F27)</f>
        <v>21769</v>
      </c>
      <c r="G28" s="58"/>
      <c r="H28" s="61">
        <f>SUM(H26:H27)</f>
        <v>21681</v>
      </c>
      <c r="I28" s="58"/>
      <c r="J28" s="61">
        <f>SUM(J26:J27)</f>
        <v>1093</v>
      </c>
      <c r="K28" s="35"/>
      <c r="L28" s="39"/>
      <c r="M28" s="39"/>
    </row>
    <row r="29" spans="1:13" ht="15.75" hidden="1">
      <c r="A29" s="54"/>
      <c r="B29" s="109" t="s">
        <v>99</v>
      </c>
      <c r="C29" s="109"/>
      <c r="D29" s="109"/>
      <c r="E29" s="110"/>
      <c r="F29" s="111">
        <v>42908</v>
      </c>
      <c r="G29" s="112"/>
      <c r="H29" s="111">
        <v>43286</v>
      </c>
      <c r="I29" s="112"/>
      <c r="J29" s="111">
        <v>25675</v>
      </c>
      <c r="K29" s="35"/>
      <c r="L29" s="39"/>
      <c r="M29" s="39"/>
    </row>
    <row r="30" spans="1:13" ht="14.25" customHeight="1" hidden="1">
      <c r="A30" s="54"/>
      <c r="B30" s="109" t="s">
        <v>93</v>
      </c>
      <c r="C30" s="109"/>
      <c r="D30" s="109"/>
      <c r="E30" s="110"/>
      <c r="F30" s="111">
        <v>49274</v>
      </c>
      <c r="G30" s="112"/>
      <c r="H30" s="111">
        <v>67161</v>
      </c>
      <c r="I30" s="112"/>
      <c r="J30" s="111">
        <v>54084</v>
      </c>
      <c r="K30" s="35"/>
      <c r="L30" s="39"/>
      <c r="M30" s="39"/>
    </row>
    <row r="31" spans="1:12" ht="15.75">
      <c r="A31" s="54"/>
      <c r="B31" s="54" t="s">
        <v>100</v>
      </c>
      <c r="C31" s="54"/>
      <c r="D31" s="54"/>
      <c r="E31" s="49"/>
      <c r="F31" s="63">
        <f>SUM(F29:F30)</f>
        <v>92182</v>
      </c>
      <c r="G31" s="58"/>
      <c r="H31" s="63">
        <f>SUM(H29:H30)</f>
        <v>110447</v>
      </c>
      <c r="I31" s="58"/>
      <c r="J31" s="63">
        <f>SUM(J29:J30)</f>
        <v>79759</v>
      </c>
      <c r="K31" s="35"/>
      <c r="L31" s="39"/>
    </row>
    <row r="32" spans="1:12" ht="15.75">
      <c r="A32" s="54"/>
      <c r="B32" s="54"/>
      <c r="C32" s="54"/>
      <c r="D32" s="54"/>
      <c r="E32" s="49"/>
      <c r="F32" s="56">
        <f>F22+F23+F24+F25+F28+F31</f>
        <v>293712</v>
      </c>
      <c r="G32" s="58"/>
      <c r="H32" s="56">
        <f>H22+H23+H24+H25+H28+H31</f>
        <v>298903</v>
      </c>
      <c r="I32" s="58"/>
      <c r="J32" s="56">
        <f>J22+J23+J24+J25+J28+J31</f>
        <v>225269</v>
      </c>
      <c r="K32" s="35"/>
      <c r="L32" s="39"/>
    </row>
    <row r="33" spans="1:12" ht="15.75">
      <c r="A33" s="54"/>
      <c r="B33" s="54"/>
      <c r="C33" s="49"/>
      <c r="D33" s="49"/>
      <c r="E33" s="49"/>
      <c r="F33" s="65"/>
      <c r="G33" s="49"/>
      <c r="H33" s="49"/>
      <c r="I33" s="49"/>
      <c r="J33" s="65"/>
      <c r="K33" s="35"/>
      <c r="L33" s="39"/>
    </row>
    <row r="34" spans="1:12" ht="16.5" thickBot="1">
      <c r="A34" s="10" t="s">
        <v>38</v>
      </c>
      <c r="B34" s="54"/>
      <c r="C34" s="49"/>
      <c r="D34" s="49"/>
      <c r="E34" s="49"/>
      <c r="F34" s="93">
        <f>+F20+F32</f>
        <v>618354</v>
      </c>
      <c r="G34" s="49"/>
      <c r="H34" s="24">
        <f>+H20+H32</f>
        <v>624742</v>
      </c>
      <c r="I34" s="49"/>
      <c r="J34" s="93">
        <f>+J20+J32</f>
        <v>491038</v>
      </c>
      <c r="K34" s="35"/>
      <c r="L34" s="39"/>
    </row>
    <row r="35" spans="1:12" ht="16.5" thickTop="1">
      <c r="A35" s="54"/>
      <c r="B35" s="49"/>
      <c r="C35" s="49"/>
      <c r="D35" s="49"/>
      <c r="E35" s="49"/>
      <c r="F35" s="53"/>
      <c r="G35" s="49"/>
      <c r="H35" s="49"/>
      <c r="I35" s="49"/>
      <c r="J35" s="53"/>
      <c r="K35" s="35"/>
      <c r="L35" s="39"/>
    </row>
    <row r="36" spans="1:12" ht="15.75">
      <c r="A36" s="1" t="s">
        <v>40</v>
      </c>
      <c r="B36" s="49"/>
      <c r="C36" s="49"/>
      <c r="D36" s="49"/>
      <c r="E36" s="49"/>
      <c r="F36" s="53"/>
      <c r="G36" s="49"/>
      <c r="H36" s="49"/>
      <c r="I36" s="49"/>
      <c r="J36" s="53"/>
      <c r="K36" s="35"/>
      <c r="L36" s="39"/>
    </row>
    <row r="37" spans="1:12" ht="15.75">
      <c r="A37" s="1" t="s">
        <v>78</v>
      </c>
      <c r="B37" s="54"/>
      <c r="C37" s="49"/>
      <c r="D37" s="49"/>
      <c r="E37" s="49"/>
      <c r="F37" s="53"/>
      <c r="G37" s="49"/>
      <c r="H37" s="49"/>
      <c r="I37" s="49"/>
      <c r="J37" s="53"/>
      <c r="K37" s="35"/>
      <c r="L37" s="39"/>
    </row>
    <row r="38" spans="1:12" ht="15.75" hidden="1">
      <c r="A38" s="1"/>
      <c r="B38" s="109" t="s">
        <v>129</v>
      </c>
      <c r="C38" s="110"/>
      <c r="D38" s="110"/>
      <c r="E38" s="110"/>
      <c r="F38" s="173">
        <v>227493</v>
      </c>
      <c r="G38" s="110"/>
      <c r="H38" s="173">
        <v>227493</v>
      </c>
      <c r="I38" s="110"/>
      <c r="J38" s="173">
        <v>75831</v>
      </c>
      <c r="K38" s="35"/>
      <c r="L38" s="39"/>
    </row>
    <row r="39" spans="1:12" ht="15.75" hidden="1">
      <c r="A39" s="1"/>
      <c r="B39" s="109" t="s">
        <v>120</v>
      </c>
      <c r="C39" s="110"/>
      <c r="D39" s="110"/>
      <c r="E39" s="110"/>
      <c r="F39" s="174">
        <v>3666</v>
      </c>
      <c r="G39" s="110"/>
      <c r="H39" s="174">
        <v>3666</v>
      </c>
      <c r="I39" s="110"/>
      <c r="J39" s="175">
        <v>4268</v>
      </c>
      <c r="K39" s="35"/>
      <c r="L39" s="39"/>
    </row>
    <row r="40" spans="1:16" ht="15.75">
      <c r="A40" s="54"/>
      <c r="B40" s="54" t="s">
        <v>33</v>
      </c>
      <c r="C40" s="49"/>
      <c r="D40" s="49"/>
      <c r="E40" s="49"/>
      <c r="F40" s="59">
        <f>SUM(F38:F39)</f>
        <v>231159</v>
      </c>
      <c r="G40" s="49"/>
      <c r="H40" s="59">
        <f>SUM(H38:H39)</f>
        <v>231159</v>
      </c>
      <c r="I40" s="49"/>
      <c r="J40" s="59">
        <f>SUM(J38:J39)</f>
        <v>80099</v>
      </c>
      <c r="K40" s="35"/>
      <c r="L40" s="39"/>
      <c r="P40" s="54" t="s">
        <v>189</v>
      </c>
    </row>
    <row r="41" spans="1:12" ht="15.75">
      <c r="A41" s="54"/>
      <c r="B41" s="49" t="s">
        <v>65</v>
      </c>
      <c r="C41" s="49"/>
      <c r="D41" s="49"/>
      <c r="E41" s="49"/>
      <c r="F41" s="63">
        <f>CSCE!F22</f>
        <v>232944</v>
      </c>
      <c r="G41" s="49"/>
      <c r="H41" s="63">
        <v>231932</v>
      </c>
      <c r="I41" s="49"/>
      <c r="J41" s="63">
        <v>220002</v>
      </c>
      <c r="K41" s="35"/>
      <c r="L41" s="39"/>
    </row>
    <row r="42" spans="1:12" ht="15.75">
      <c r="A42" s="54"/>
      <c r="B42" s="49"/>
      <c r="C42" s="49"/>
      <c r="D42" s="49"/>
      <c r="E42" s="49"/>
      <c r="F42" s="105">
        <f>SUM(F40:F41)</f>
        <v>464103</v>
      </c>
      <c r="G42" s="49"/>
      <c r="H42" s="105">
        <f>SUM(H40:H41)</f>
        <v>463091</v>
      </c>
      <c r="I42" s="49"/>
      <c r="J42" s="105">
        <f>SUM(J40:J41)</f>
        <v>300101</v>
      </c>
      <c r="K42" s="35"/>
      <c r="L42" s="39"/>
    </row>
    <row r="43" spans="1:12" ht="15.75">
      <c r="A43" s="48" t="s">
        <v>79</v>
      </c>
      <c r="B43" s="54"/>
      <c r="C43" s="49"/>
      <c r="D43" s="49"/>
      <c r="E43" s="49"/>
      <c r="F43" s="56">
        <f>CSCE!J22</f>
        <v>-5</v>
      </c>
      <c r="G43" s="49"/>
      <c r="H43" s="56">
        <v>-5</v>
      </c>
      <c r="I43" s="49"/>
      <c r="J43" s="56">
        <v>8954</v>
      </c>
      <c r="K43" s="35"/>
      <c r="L43" s="39"/>
    </row>
    <row r="44" spans="1:12" ht="15.75">
      <c r="A44" s="1" t="s">
        <v>80</v>
      </c>
      <c r="B44" s="10"/>
      <c r="C44" s="49"/>
      <c r="D44" s="49"/>
      <c r="E44" s="49"/>
      <c r="F44" s="103">
        <f>+F42+F43</f>
        <v>464098</v>
      </c>
      <c r="G44" s="49"/>
      <c r="H44" s="103">
        <f>+H42+H43</f>
        <v>463086</v>
      </c>
      <c r="I44" s="49"/>
      <c r="J44" s="103">
        <f>+J42+J43</f>
        <v>309055</v>
      </c>
      <c r="K44" s="35"/>
      <c r="L44" s="39"/>
    </row>
    <row r="45" spans="1:12" ht="15.75">
      <c r="A45" s="54"/>
      <c r="B45" s="10"/>
      <c r="C45" s="49"/>
      <c r="D45" s="49"/>
      <c r="E45" s="49"/>
      <c r="F45" s="56"/>
      <c r="G45" s="49"/>
      <c r="H45" s="49"/>
      <c r="I45" s="49"/>
      <c r="J45" s="56"/>
      <c r="K45" s="35"/>
      <c r="L45" s="39"/>
    </row>
    <row r="46" spans="1:12" ht="15.75">
      <c r="A46" s="1" t="s">
        <v>81</v>
      </c>
      <c r="B46" s="10"/>
      <c r="C46" s="49"/>
      <c r="D46" s="49"/>
      <c r="E46" s="49"/>
      <c r="F46" s="53"/>
      <c r="G46" s="49"/>
      <c r="H46" s="49"/>
      <c r="I46" s="49"/>
      <c r="J46" s="53"/>
      <c r="K46" s="35"/>
      <c r="L46" s="39"/>
    </row>
    <row r="47" spans="1:12" ht="15.75">
      <c r="A47" s="54"/>
      <c r="B47" s="49" t="s">
        <v>41</v>
      </c>
      <c r="C47" s="49"/>
      <c r="D47" s="49"/>
      <c r="E47" s="49"/>
      <c r="F47" s="59">
        <f>3677-3662</f>
        <v>15</v>
      </c>
      <c r="G47" s="49"/>
      <c r="H47" s="59">
        <f>3677-3662</f>
        <v>15</v>
      </c>
      <c r="I47" s="49"/>
      <c r="J47" s="59">
        <v>15</v>
      </c>
      <c r="K47" s="35"/>
      <c r="L47" s="39"/>
    </row>
    <row r="48" spans="1:12" ht="15.75">
      <c r="A48" s="54"/>
      <c r="B48" s="49" t="s">
        <v>94</v>
      </c>
      <c r="C48" s="49"/>
      <c r="D48" s="49"/>
      <c r="E48" s="49"/>
      <c r="F48" s="63">
        <v>114503</v>
      </c>
      <c r="G48" s="49"/>
      <c r="H48" s="63">
        <v>114503</v>
      </c>
      <c r="I48" s="49"/>
      <c r="J48" s="63">
        <v>127670</v>
      </c>
      <c r="K48" s="35"/>
      <c r="L48" s="39"/>
    </row>
    <row r="49" spans="1:12" ht="15.75">
      <c r="A49" s="54"/>
      <c r="B49" s="10"/>
      <c r="C49" s="49"/>
      <c r="D49" s="49"/>
      <c r="E49" s="49"/>
      <c r="F49" s="56">
        <f>SUM(F47:F48)</f>
        <v>114518</v>
      </c>
      <c r="G49" s="49"/>
      <c r="H49" s="56">
        <f>SUM(H47:H48)</f>
        <v>114518</v>
      </c>
      <c r="I49" s="49"/>
      <c r="J49" s="56">
        <f>SUM(J47:J48)</f>
        <v>127685</v>
      </c>
      <c r="K49" s="35"/>
      <c r="L49" s="39"/>
    </row>
    <row r="50" spans="1:12" ht="15.75">
      <c r="A50" s="54"/>
      <c r="B50" s="10"/>
      <c r="C50" s="49"/>
      <c r="D50" s="49"/>
      <c r="E50" s="49"/>
      <c r="F50" s="56"/>
      <c r="G50" s="49"/>
      <c r="H50" s="56"/>
      <c r="I50" s="49"/>
      <c r="J50" s="56"/>
      <c r="K50" s="35"/>
      <c r="L50" s="39"/>
    </row>
    <row r="51" spans="1:19" ht="15.75">
      <c r="A51" s="1" t="s">
        <v>82</v>
      </c>
      <c r="B51" s="49"/>
      <c r="C51" s="49"/>
      <c r="D51" s="49"/>
      <c r="E51" s="49"/>
      <c r="F51" s="53"/>
      <c r="G51" s="49"/>
      <c r="H51" s="53"/>
      <c r="I51" s="49"/>
      <c r="J51" s="53"/>
      <c r="K51" s="35"/>
      <c r="L51" s="39"/>
      <c r="S51" s="54" t="s">
        <v>115</v>
      </c>
    </row>
    <row r="52" spans="1:13" ht="15.75">
      <c r="A52" s="54"/>
      <c r="B52" s="49" t="s">
        <v>70</v>
      </c>
      <c r="C52" s="49"/>
      <c r="D52" s="49"/>
      <c r="E52" s="49"/>
      <c r="F52" s="59">
        <v>13294</v>
      </c>
      <c r="G52" s="58"/>
      <c r="H52" s="59">
        <v>13605</v>
      </c>
      <c r="I52" s="58"/>
      <c r="J52" s="59">
        <v>15341</v>
      </c>
      <c r="K52" s="35"/>
      <c r="L52" s="39"/>
      <c r="M52" s="39"/>
    </row>
    <row r="53" spans="1:13" ht="15.75">
      <c r="A53" s="54"/>
      <c r="B53" s="49" t="s">
        <v>73</v>
      </c>
      <c r="C53" s="49"/>
      <c r="D53" s="49"/>
      <c r="E53" s="49"/>
      <c r="F53" s="61">
        <v>5</v>
      </c>
      <c r="G53" s="56"/>
      <c r="H53" s="61">
        <v>3</v>
      </c>
      <c r="I53" s="56"/>
      <c r="J53" s="61">
        <v>186</v>
      </c>
      <c r="K53" s="35"/>
      <c r="L53" s="39"/>
      <c r="M53" s="39"/>
    </row>
    <row r="54" spans="1:13" ht="15.75">
      <c r="A54" s="54"/>
      <c r="B54" s="49" t="s">
        <v>94</v>
      </c>
      <c r="C54" s="49"/>
      <c r="D54" s="49"/>
      <c r="E54" s="49"/>
      <c r="F54" s="63">
        <v>26439</v>
      </c>
      <c r="G54" s="56"/>
      <c r="H54" s="63">
        <v>33530</v>
      </c>
      <c r="I54" s="56"/>
      <c r="J54" s="63">
        <v>38771</v>
      </c>
      <c r="K54" s="35"/>
      <c r="L54" s="39"/>
      <c r="M54" s="39"/>
    </row>
    <row r="55" spans="1:13" ht="15.75">
      <c r="A55" s="54"/>
      <c r="B55" s="49"/>
      <c r="C55" s="49"/>
      <c r="D55" s="49"/>
      <c r="E55" s="49"/>
      <c r="F55" s="56">
        <f>SUM(F52:F54)</f>
        <v>39738</v>
      </c>
      <c r="G55" s="58"/>
      <c r="H55" s="56">
        <f>SUM(H52:H54)</f>
        <v>47138</v>
      </c>
      <c r="I55" s="58"/>
      <c r="J55" s="56">
        <f>SUM(J52:J54)</f>
        <v>54298</v>
      </c>
      <c r="K55" s="35"/>
      <c r="L55" s="39"/>
      <c r="M55" s="39"/>
    </row>
    <row r="56" spans="1:12" ht="15.75">
      <c r="A56" s="54"/>
      <c r="B56" s="49"/>
      <c r="C56" s="49"/>
      <c r="D56" s="49"/>
      <c r="E56" s="49"/>
      <c r="F56" s="53"/>
      <c r="G56" s="49"/>
      <c r="H56" s="53"/>
      <c r="I56" s="49"/>
      <c r="J56" s="53"/>
      <c r="K56" s="35"/>
      <c r="L56" s="39"/>
    </row>
    <row r="57" spans="1:12" ht="15.75">
      <c r="A57" s="14" t="s">
        <v>83</v>
      </c>
      <c r="B57" s="53"/>
      <c r="C57" s="53"/>
      <c r="D57" s="53"/>
      <c r="E57" s="53"/>
      <c r="F57" s="29">
        <f>+F49+F55</f>
        <v>154256</v>
      </c>
      <c r="G57" s="56"/>
      <c r="H57" s="29">
        <f>+H49+H55</f>
        <v>161656</v>
      </c>
      <c r="I57" s="56"/>
      <c r="J57" s="29">
        <f>+J49+J55</f>
        <v>181983</v>
      </c>
      <c r="K57" s="36"/>
      <c r="L57" s="39"/>
    </row>
    <row r="58" spans="1:12" ht="15.75">
      <c r="A58" s="66"/>
      <c r="B58" s="53"/>
      <c r="C58" s="53"/>
      <c r="D58" s="53"/>
      <c r="E58" s="53"/>
      <c r="F58" s="53"/>
      <c r="G58" s="53"/>
      <c r="H58" s="53"/>
      <c r="I58" s="53"/>
      <c r="J58" s="53"/>
      <c r="K58" s="36"/>
      <c r="L58" s="39"/>
    </row>
    <row r="59" spans="1:12" ht="16.5" thickBot="1">
      <c r="A59" s="14" t="s">
        <v>42</v>
      </c>
      <c r="B59" s="53"/>
      <c r="C59" s="53"/>
      <c r="D59" s="53"/>
      <c r="E59" s="53"/>
      <c r="F59" s="24">
        <f>+F44+F57</f>
        <v>618354</v>
      </c>
      <c r="G59" s="21"/>
      <c r="H59" s="24">
        <f>+H44+H57</f>
        <v>624742</v>
      </c>
      <c r="I59" s="21"/>
      <c r="J59" s="24">
        <f>+J44+J57</f>
        <v>491038</v>
      </c>
      <c r="K59" s="36"/>
      <c r="L59" s="39"/>
    </row>
    <row r="60" spans="1:11" ht="16.5" thickTop="1">
      <c r="A60" s="66"/>
      <c r="B60" s="53"/>
      <c r="C60" s="53"/>
      <c r="D60" s="53"/>
      <c r="E60" s="53"/>
      <c r="F60" s="84"/>
      <c r="G60" s="53"/>
      <c r="H60" s="53"/>
      <c r="I60" s="53"/>
      <c r="J60" s="84"/>
      <c r="K60" s="36"/>
    </row>
    <row r="61" spans="1:10" ht="15.75">
      <c r="A61" s="1" t="s">
        <v>56</v>
      </c>
      <c r="B61" s="54"/>
      <c r="C61" s="54"/>
      <c r="D61" s="54"/>
      <c r="E61" s="54"/>
      <c r="F61" s="66" t="s">
        <v>71</v>
      </c>
      <c r="G61" s="58"/>
      <c r="H61" s="58"/>
      <c r="I61" s="58"/>
      <c r="J61" s="54"/>
    </row>
    <row r="62" spans="1:10" ht="15.75">
      <c r="A62" s="83" t="s">
        <v>49</v>
      </c>
      <c r="B62" s="54"/>
      <c r="C62" s="54"/>
      <c r="D62" s="54"/>
      <c r="E62" s="54"/>
      <c r="F62" s="94">
        <f>+F42/F38/10</f>
        <v>0.2040075958381137</v>
      </c>
      <c r="G62" s="49"/>
      <c r="H62" s="94">
        <f>+H42/H38/10</f>
        <v>0.20356274698562155</v>
      </c>
      <c r="I62" s="49"/>
      <c r="J62" s="94">
        <f>+J42/J38/10</f>
        <v>0.39574975933325424</v>
      </c>
    </row>
    <row r="63" spans="1:10" ht="15.75">
      <c r="A63" s="54"/>
      <c r="B63" s="54"/>
      <c r="C63" s="54"/>
      <c r="D63" s="54"/>
      <c r="E63" s="54"/>
      <c r="F63" s="66"/>
      <c r="G63" s="49"/>
      <c r="H63" s="49"/>
      <c r="I63" s="49"/>
      <c r="J63" s="66"/>
    </row>
    <row r="64" spans="1:10" ht="15.75">
      <c r="A64" s="28" t="s">
        <v>63</v>
      </c>
      <c r="B64" s="54"/>
      <c r="C64" s="54"/>
      <c r="D64" s="54"/>
      <c r="E64" s="54"/>
      <c r="F64" s="66"/>
      <c r="G64" s="49"/>
      <c r="H64" s="49"/>
      <c r="I64" s="49"/>
      <c r="J64" s="54"/>
    </row>
    <row r="65" spans="1:10" ht="15.75">
      <c r="A65" s="13" t="s">
        <v>203</v>
      </c>
      <c r="B65" s="54"/>
      <c r="C65" s="54"/>
      <c r="D65" s="54"/>
      <c r="E65" s="54"/>
      <c r="F65" s="66"/>
      <c r="G65" s="49"/>
      <c r="H65" s="49"/>
      <c r="I65" s="49"/>
      <c r="J65" s="54"/>
    </row>
  </sheetData>
  <sheetProtection/>
  <printOptions/>
  <pageMargins left="1" right="0.24" top="0.5" bottom="0.2" header="0.4" footer="0.2"/>
  <pageSetup horizontalDpi="600" verticalDpi="600" orientation="portrait" paperSize="9" scale="80" r:id="rId2"/>
  <ignoredErrors>
    <ignoredError sqref="F41" formula="1"/>
    <ignoredError sqref="F28 J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view="pageBreakPreview" zoomScaleSheetLayoutView="100" zoomScalePageLayoutView="0" workbookViewId="0" topLeftCell="A3">
      <selection activeCell="A61" sqref="A61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2.75390625" style="0" customWidth="1"/>
    <col min="4" max="4" width="12.125" style="0" customWidth="1"/>
    <col min="5" max="5" width="1.00390625" style="0" customWidth="1"/>
    <col min="6" max="6" width="14.50390625" style="0" customWidth="1"/>
    <col min="7" max="7" width="1.00390625" style="0" customWidth="1"/>
    <col min="8" max="8" width="13.25390625" style="0" customWidth="1"/>
    <col min="9" max="9" width="1.00390625" style="0" customWidth="1"/>
    <col min="10" max="10" width="11.625" style="8" customWidth="1"/>
    <col min="11" max="11" width="12.875" style="0" customWidth="1"/>
  </cols>
  <sheetData>
    <row r="1" spans="2:9" ht="18.75">
      <c r="B1" s="31"/>
      <c r="C1" s="31" t="s">
        <v>105</v>
      </c>
      <c r="D1" s="31"/>
      <c r="E1" s="31"/>
      <c r="F1" s="31"/>
      <c r="G1" s="31"/>
      <c r="H1" s="31"/>
      <c r="I1" s="31"/>
    </row>
    <row r="2" spans="2:9" ht="15.75">
      <c r="B2" s="30"/>
      <c r="C2" s="30" t="s">
        <v>22</v>
      </c>
      <c r="D2" s="30"/>
      <c r="E2" s="30"/>
      <c r="F2" s="30"/>
      <c r="G2" s="30"/>
      <c r="H2" s="30"/>
      <c r="I2" s="30"/>
    </row>
    <row r="3" spans="2:9" ht="15.75">
      <c r="B3" s="30"/>
      <c r="C3" s="30" t="s">
        <v>116</v>
      </c>
      <c r="D3" s="90"/>
      <c r="E3" s="30"/>
      <c r="F3" s="30"/>
      <c r="G3" s="30"/>
      <c r="H3" s="30"/>
      <c r="I3" s="30"/>
    </row>
    <row r="4" spans="1:11" ht="16.5" thickBot="1">
      <c r="A4" s="32"/>
      <c r="B4" s="32"/>
      <c r="C4" s="32"/>
      <c r="D4" s="32"/>
      <c r="E4" s="32"/>
      <c r="F4" s="32"/>
      <c r="G4" s="32"/>
      <c r="H4" s="32"/>
      <c r="I4" s="32"/>
      <c r="J4" s="51"/>
      <c r="K4" s="32"/>
    </row>
    <row r="5" spans="1:5" ht="15.75">
      <c r="A5" s="1" t="s">
        <v>30</v>
      </c>
      <c r="B5" s="1"/>
      <c r="C5" s="1"/>
      <c r="D5" s="1"/>
      <c r="E5" s="1"/>
    </row>
    <row r="6" spans="1:5" ht="15.75">
      <c r="A6" s="1" t="s">
        <v>198</v>
      </c>
      <c r="B6" s="1"/>
      <c r="C6" s="1"/>
      <c r="D6" s="1"/>
      <c r="E6" s="1"/>
    </row>
    <row r="7" spans="1:11" ht="31.5" customHeight="1">
      <c r="A7" s="10"/>
      <c r="B7" s="10"/>
      <c r="H7" s="5"/>
      <c r="I7" s="5"/>
      <c r="J7" s="46"/>
      <c r="K7" s="4"/>
    </row>
    <row r="8" spans="1:11" ht="15.75">
      <c r="A8" s="10"/>
      <c r="B8" s="10"/>
      <c r="C8" s="10"/>
      <c r="D8" s="202" t="s">
        <v>67</v>
      </c>
      <c r="E8" s="202"/>
      <c r="F8" s="202"/>
      <c r="G8" s="202"/>
      <c r="H8" s="202"/>
      <c r="I8" s="5"/>
      <c r="J8" s="47"/>
      <c r="K8" s="4"/>
    </row>
    <row r="9" spans="1:9" ht="15.75">
      <c r="A9" s="5"/>
      <c r="B9" s="5"/>
      <c r="C9" s="5"/>
      <c r="E9" s="55"/>
      <c r="F9" s="102" t="s">
        <v>26</v>
      </c>
      <c r="G9" s="102"/>
      <c r="H9" s="6"/>
      <c r="I9" s="5"/>
    </row>
    <row r="10" spans="1:11" ht="33.75" customHeight="1">
      <c r="A10" s="5"/>
      <c r="B10" s="5"/>
      <c r="C10" s="5"/>
      <c r="D10" s="6" t="s">
        <v>24</v>
      </c>
      <c r="E10" s="6"/>
      <c r="F10" s="6" t="s">
        <v>12</v>
      </c>
      <c r="G10" s="6"/>
      <c r="H10" s="6"/>
      <c r="I10" s="5"/>
      <c r="J10" s="46" t="s">
        <v>61</v>
      </c>
      <c r="K10" s="4" t="s">
        <v>2</v>
      </c>
    </row>
    <row r="11" spans="1:11" ht="15.75">
      <c r="A11" s="5"/>
      <c r="B11" s="5"/>
      <c r="C11" s="5"/>
      <c r="D11" s="6" t="s">
        <v>11</v>
      </c>
      <c r="E11" s="6"/>
      <c r="F11" s="6" t="s">
        <v>68</v>
      </c>
      <c r="G11" s="6"/>
      <c r="H11" s="6" t="s">
        <v>2</v>
      </c>
      <c r="I11" s="5"/>
      <c r="J11" s="47" t="s">
        <v>62</v>
      </c>
      <c r="K11" s="4" t="s">
        <v>43</v>
      </c>
    </row>
    <row r="12" spans="1:11" ht="15.75">
      <c r="A12" s="5"/>
      <c r="B12" s="5"/>
      <c r="C12" s="5"/>
      <c r="D12" s="19" t="s">
        <v>0</v>
      </c>
      <c r="E12" s="6"/>
      <c r="F12" s="19" t="s">
        <v>0</v>
      </c>
      <c r="G12" s="6"/>
      <c r="H12" s="19" t="s">
        <v>0</v>
      </c>
      <c r="I12" s="5"/>
      <c r="J12" s="52" t="s">
        <v>0</v>
      </c>
      <c r="K12" s="19" t="s">
        <v>0</v>
      </c>
    </row>
    <row r="13" spans="1:9" ht="15.75">
      <c r="A13" s="5"/>
      <c r="B13" s="5"/>
      <c r="C13" s="5"/>
      <c r="D13" s="5"/>
      <c r="E13" s="5"/>
      <c r="F13" s="6"/>
      <c r="G13" s="6"/>
      <c r="H13" s="6"/>
      <c r="I13" s="5"/>
    </row>
    <row r="14" spans="1:9" ht="15.75">
      <c r="A14" s="25" t="s">
        <v>199</v>
      </c>
      <c r="B14" s="25"/>
      <c r="C14" s="25"/>
      <c r="D14" s="25"/>
      <c r="E14" s="25"/>
      <c r="F14" s="5"/>
      <c r="G14" s="5"/>
      <c r="H14" s="5"/>
      <c r="I14" s="5"/>
    </row>
    <row r="15" spans="1:9" ht="15.75">
      <c r="A15" s="5"/>
      <c r="B15" s="5"/>
      <c r="C15" s="5"/>
      <c r="D15" s="5"/>
      <c r="E15" s="5"/>
      <c r="F15" s="5"/>
      <c r="G15" s="5"/>
      <c r="H15" s="5"/>
      <c r="I15" s="5"/>
    </row>
    <row r="16" spans="1:12" ht="15.75">
      <c r="A16" s="49" t="s">
        <v>201</v>
      </c>
      <c r="B16" s="5"/>
      <c r="C16" s="5"/>
      <c r="D16" s="56">
        <v>231159</v>
      </c>
      <c r="E16" s="56"/>
      <c r="F16" s="56">
        <v>236198</v>
      </c>
      <c r="G16" s="56"/>
      <c r="H16" s="56">
        <f>SUM(D16:F16)</f>
        <v>467357</v>
      </c>
      <c r="I16" s="56">
        <v>0</v>
      </c>
      <c r="J16" s="56">
        <v>-5</v>
      </c>
      <c r="K16" s="56">
        <f>SUM(H16:J16)</f>
        <v>467352</v>
      </c>
      <c r="L16" s="3"/>
    </row>
    <row r="17" spans="1:12" ht="15.75">
      <c r="A17" s="49" t="s">
        <v>205</v>
      </c>
      <c r="B17" s="5"/>
      <c r="C17" s="5"/>
      <c r="D17" s="69"/>
      <c r="E17" s="69"/>
      <c r="F17" s="69">
        <v>-4266</v>
      </c>
      <c r="G17" s="69"/>
      <c r="H17" s="69">
        <f>SUM(D17:F17)</f>
        <v>-4266</v>
      </c>
      <c r="I17" s="69"/>
      <c r="J17" s="69">
        <v>0</v>
      </c>
      <c r="K17" s="69">
        <f>SUM(H17:J17)</f>
        <v>-4266</v>
      </c>
      <c r="L17" s="3"/>
    </row>
    <row r="18" spans="1:12" ht="15.75">
      <c r="A18" s="53" t="s">
        <v>206</v>
      </c>
      <c r="B18" s="5"/>
      <c r="C18" s="5"/>
      <c r="D18" s="85">
        <f>SUM(D16:D17)</f>
        <v>231159</v>
      </c>
      <c r="E18" s="85"/>
      <c r="F18" s="85">
        <f aca="true" t="shared" si="0" ref="F18:K18">SUM(F16:F17)</f>
        <v>231932</v>
      </c>
      <c r="G18" s="85">
        <f t="shared" si="0"/>
        <v>0</v>
      </c>
      <c r="H18" s="85">
        <f t="shared" si="0"/>
        <v>463091</v>
      </c>
      <c r="I18" s="85">
        <f t="shared" si="0"/>
        <v>0</v>
      </c>
      <c r="J18" s="85">
        <f t="shared" si="0"/>
        <v>-5</v>
      </c>
      <c r="K18" s="85">
        <f t="shared" si="0"/>
        <v>463086</v>
      </c>
      <c r="L18" s="3"/>
    </row>
    <row r="19" spans="1:12" ht="15.75">
      <c r="A19" s="53"/>
      <c r="B19" s="5"/>
      <c r="C19" s="5"/>
      <c r="D19" s="85"/>
      <c r="E19" s="85"/>
      <c r="F19" s="85"/>
      <c r="G19" s="85"/>
      <c r="H19" s="85"/>
      <c r="I19" s="85"/>
      <c r="J19" s="85"/>
      <c r="K19" s="85"/>
      <c r="L19" s="3"/>
    </row>
    <row r="20" spans="1:12" ht="15.75">
      <c r="A20" s="49" t="s">
        <v>112</v>
      </c>
      <c r="B20" s="5"/>
      <c r="C20" s="5"/>
      <c r="D20" s="87">
        <v>0</v>
      </c>
      <c r="E20" s="87"/>
      <c r="F20" s="85">
        <f>ConCPL!G51</f>
        <v>1012</v>
      </c>
      <c r="G20" s="85"/>
      <c r="H20" s="85">
        <f>SUM(D20:F20)</f>
        <v>1012</v>
      </c>
      <c r="I20" s="85"/>
      <c r="J20" s="50">
        <f>ConCPL!G53</f>
        <v>0</v>
      </c>
      <c r="K20" s="88">
        <f>+H20+J20</f>
        <v>1012</v>
      </c>
      <c r="L20" s="2"/>
    </row>
    <row r="21" spans="1:12" ht="15.75">
      <c r="A21" s="49"/>
      <c r="B21" s="5"/>
      <c r="C21" s="5"/>
      <c r="D21" s="87"/>
      <c r="E21" s="87"/>
      <c r="F21" s="85"/>
      <c r="G21" s="85"/>
      <c r="H21" s="85"/>
      <c r="I21" s="85"/>
      <c r="J21" s="50"/>
      <c r="K21" s="88"/>
      <c r="L21" s="2"/>
    </row>
    <row r="22" spans="1:12" ht="16.5" thickBot="1">
      <c r="A22" s="27" t="s">
        <v>200</v>
      </c>
      <c r="B22" s="27"/>
      <c r="C22" s="27"/>
      <c r="D22" s="23">
        <f>SUM(D18:D20)</f>
        <v>231159</v>
      </c>
      <c r="E22" s="23"/>
      <c r="F22" s="23">
        <f aca="true" t="shared" si="1" ref="F22:K22">SUM(F18:F20)</f>
        <v>232944</v>
      </c>
      <c r="G22" s="23">
        <f t="shared" si="1"/>
        <v>0</v>
      </c>
      <c r="H22" s="23">
        <f t="shared" si="1"/>
        <v>464103</v>
      </c>
      <c r="I22" s="23">
        <f t="shared" si="1"/>
        <v>0</v>
      </c>
      <c r="J22" s="23">
        <f t="shared" si="1"/>
        <v>-5</v>
      </c>
      <c r="K22" s="23">
        <f t="shared" si="1"/>
        <v>464098</v>
      </c>
      <c r="L22" s="2"/>
    </row>
    <row r="23" spans="1:12" ht="16.5" thickTop="1">
      <c r="A23" s="5"/>
      <c r="B23" s="5"/>
      <c r="C23" s="5"/>
      <c r="D23" s="5"/>
      <c r="E23" s="5"/>
      <c r="F23" s="3"/>
      <c r="G23" s="3"/>
      <c r="H23" s="3"/>
      <c r="I23" s="3"/>
      <c r="J23" s="50"/>
      <c r="K23" s="2"/>
      <c r="L23" s="2"/>
    </row>
    <row r="24" spans="1:12" ht="15.75" hidden="1">
      <c r="A24" s="5"/>
      <c r="B24" s="5"/>
      <c r="C24" s="5"/>
      <c r="D24" s="5"/>
      <c r="E24" s="5"/>
      <c r="F24" s="3"/>
      <c r="G24" s="3"/>
      <c r="H24" s="3"/>
      <c r="I24" s="3"/>
      <c r="J24" s="50"/>
      <c r="K24" s="2"/>
      <c r="L24" s="2"/>
    </row>
    <row r="25" spans="1:12" ht="15.75" hidden="1">
      <c r="A25" s="25" t="s">
        <v>15</v>
      </c>
      <c r="B25" s="25"/>
      <c r="C25" s="25"/>
      <c r="D25" s="25"/>
      <c r="E25" s="25"/>
      <c r="F25" s="3"/>
      <c r="G25" s="3"/>
      <c r="H25" s="3"/>
      <c r="I25" s="3"/>
      <c r="J25" s="50"/>
      <c r="K25" s="2"/>
      <c r="L25" s="2"/>
    </row>
    <row r="26" spans="1:12" ht="15.75" hidden="1">
      <c r="A26" s="5"/>
      <c r="B26" s="5"/>
      <c r="C26" s="5"/>
      <c r="D26" s="5"/>
      <c r="E26" s="5"/>
      <c r="F26" s="3"/>
      <c r="G26" s="3"/>
      <c r="H26" s="3"/>
      <c r="I26" s="3"/>
      <c r="J26" s="50"/>
      <c r="K26" s="2"/>
      <c r="L26" s="2"/>
    </row>
    <row r="27" spans="1:12" ht="15.75" hidden="1">
      <c r="A27" s="5" t="s">
        <v>16</v>
      </c>
      <c r="B27" s="5"/>
      <c r="C27" s="5"/>
      <c r="D27" s="5"/>
      <c r="E27" s="5"/>
      <c r="F27" s="3">
        <v>0</v>
      </c>
      <c r="G27" s="3"/>
      <c r="H27" s="3">
        <f>SUM(F27:F27)</f>
        <v>0</v>
      </c>
      <c r="I27" s="3"/>
      <c r="J27" s="50"/>
      <c r="K27" s="2"/>
      <c r="L27" s="2"/>
    </row>
    <row r="28" spans="1:12" ht="15.75" hidden="1">
      <c r="A28" s="5"/>
      <c r="B28" s="5"/>
      <c r="C28" s="5"/>
      <c r="D28" s="5"/>
      <c r="E28" s="5"/>
      <c r="F28" s="3"/>
      <c r="G28" s="3"/>
      <c r="H28" s="3"/>
      <c r="I28" s="3"/>
      <c r="J28" s="50"/>
      <c r="K28" s="2"/>
      <c r="L28" s="2"/>
    </row>
    <row r="29" spans="1:12" ht="15.75" hidden="1">
      <c r="A29" s="5" t="s">
        <v>18</v>
      </c>
      <c r="B29" s="5"/>
      <c r="C29" s="5"/>
      <c r="D29" s="5"/>
      <c r="E29" s="5"/>
      <c r="F29" s="3">
        <v>0</v>
      </c>
      <c r="G29" s="3"/>
      <c r="H29" s="3"/>
      <c r="I29" s="3"/>
      <c r="J29" s="50"/>
      <c r="K29" s="2"/>
      <c r="L29" s="2"/>
    </row>
    <row r="30" spans="1:12" ht="15.75" hidden="1">
      <c r="A30" s="5" t="s">
        <v>19</v>
      </c>
      <c r="B30" s="5"/>
      <c r="C30" s="5"/>
      <c r="D30" s="5"/>
      <c r="E30" s="5"/>
      <c r="F30" s="3"/>
      <c r="G30" s="3"/>
      <c r="H30" s="3"/>
      <c r="I30" s="3"/>
      <c r="J30" s="50"/>
      <c r="K30" s="2"/>
      <c r="L30" s="2"/>
    </row>
    <row r="31" spans="1:12" ht="15.75" hidden="1">
      <c r="A31" s="5" t="s">
        <v>20</v>
      </c>
      <c r="B31" s="5"/>
      <c r="C31" s="5"/>
      <c r="D31" s="5"/>
      <c r="E31" s="5"/>
      <c r="F31" s="3"/>
      <c r="G31" s="3"/>
      <c r="H31" s="3">
        <f>SUM(F31:F31)</f>
        <v>0</v>
      </c>
      <c r="I31" s="3"/>
      <c r="J31" s="50"/>
      <c r="K31" s="2"/>
      <c r="L31" s="2"/>
    </row>
    <row r="32" spans="1:12" ht="15.75" hidden="1">
      <c r="A32" s="5"/>
      <c r="B32" s="5"/>
      <c r="C32" s="5"/>
      <c r="D32" s="5"/>
      <c r="E32" s="5"/>
      <c r="F32" s="3"/>
      <c r="G32" s="3"/>
      <c r="H32" s="3"/>
      <c r="I32" s="3"/>
      <c r="J32" s="50"/>
      <c r="K32" s="2"/>
      <c r="L32" s="2"/>
    </row>
    <row r="33" spans="1:12" ht="15.75" hidden="1">
      <c r="A33" s="5" t="s">
        <v>7</v>
      </c>
      <c r="B33" s="5"/>
      <c r="C33" s="5"/>
      <c r="D33" s="5"/>
      <c r="E33" s="5"/>
      <c r="F33" s="3">
        <v>0</v>
      </c>
      <c r="G33" s="3"/>
      <c r="H33" s="3">
        <f>SUM(F33:F33)</f>
        <v>0</v>
      </c>
      <c r="I33" s="3"/>
      <c r="J33" s="50"/>
      <c r="K33" s="2"/>
      <c r="L33" s="2"/>
    </row>
    <row r="34" spans="1:12" ht="15.75" hidden="1">
      <c r="A34" s="5"/>
      <c r="B34" s="5"/>
      <c r="C34" s="5"/>
      <c r="D34" s="5"/>
      <c r="E34" s="5"/>
      <c r="F34" s="3"/>
      <c r="G34" s="3"/>
      <c r="H34" s="3"/>
      <c r="I34" s="3"/>
      <c r="J34" s="50"/>
      <c r="K34" s="2"/>
      <c r="L34" s="2"/>
    </row>
    <row r="35" spans="1:12" ht="15.75" hidden="1">
      <c r="A35" s="5" t="s">
        <v>14</v>
      </c>
      <c r="B35" s="5"/>
      <c r="C35" s="5"/>
      <c r="D35" s="5"/>
      <c r="E35" s="5"/>
      <c r="F35" s="3">
        <v>0</v>
      </c>
      <c r="G35" s="3"/>
      <c r="H35" s="3">
        <f>SUM(F35:F35)</f>
        <v>0</v>
      </c>
      <c r="I35" s="3"/>
      <c r="J35" s="50"/>
      <c r="K35" s="2"/>
      <c r="L35" s="2"/>
    </row>
    <row r="36" spans="1:12" ht="15.75" hidden="1">
      <c r="A36" s="5"/>
      <c r="B36" s="5"/>
      <c r="C36" s="5"/>
      <c r="D36" s="5"/>
      <c r="E36" s="5"/>
      <c r="F36" s="3"/>
      <c r="G36" s="3"/>
      <c r="H36" s="3"/>
      <c r="I36" s="3"/>
      <c r="J36" s="50"/>
      <c r="K36" s="2"/>
      <c r="L36" s="2"/>
    </row>
    <row r="37" spans="1:12" ht="15.75" hidden="1">
      <c r="A37" s="20" t="s">
        <v>17</v>
      </c>
      <c r="B37" s="20"/>
      <c r="C37" s="20"/>
      <c r="D37" s="20"/>
      <c r="E37" s="20"/>
      <c r="F37" s="22">
        <f>SUM(F27:F35)</f>
        <v>0</v>
      </c>
      <c r="G37" s="22"/>
      <c r="H37" s="22">
        <f>SUM(H27:H35)</f>
        <v>0</v>
      </c>
      <c r="I37" s="26"/>
      <c r="J37" s="50"/>
      <c r="K37" s="2"/>
      <c r="L37" s="2"/>
    </row>
    <row r="38" spans="1:12" ht="15.75" hidden="1">
      <c r="A38" s="5"/>
      <c r="B38" s="5"/>
      <c r="C38" s="5"/>
      <c r="D38" s="5"/>
      <c r="E38" s="5"/>
      <c r="F38" s="3"/>
      <c r="G38" s="3"/>
      <c r="H38" s="3"/>
      <c r="I38" s="3"/>
      <c r="J38" s="50"/>
      <c r="K38" s="2"/>
      <c r="L38" s="2"/>
    </row>
    <row r="39" spans="1:12" ht="15.75">
      <c r="A39" s="1"/>
      <c r="B39" s="1"/>
      <c r="C39" s="1"/>
      <c r="D39" s="1"/>
      <c r="E39" s="1"/>
      <c r="F39" s="34"/>
      <c r="I39" s="2"/>
      <c r="J39" s="50"/>
      <c r="K39" s="2"/>
      <c r="L39" s="2"/>
    </row>
    <row r="40" spans="1:12" ht="15.75" hidden="1">
      <c r="A40" s="10"/>
      <c r="B40" s="10"/>
      <c r="C40" s="10"/>
      <c r="D40" s="10"/>
      <c r="E40" s="10"/>
      <c r="F40" s="5"/>
      <c r="G40" s="5"/>
      <c r="H40" s="5"/>
      <c r="I40" s="2"/>
      <c r="J40" s="50"/>
      <c r="K40" s="2"/>
      <c r="L40" s="2"/>
    </row>
    <row r="41" spans="1:12" ht="15.75" customHeight="1" hidden="1">
      <c r="A41" s="5"/>
      <c r="B41" s="5"/>
      <c r="C41" s="5"/>
      <c r="D41" s="5"/>
      <c r="E41" s="5"/>
      <c r="F41" s="204"/>
      <c r="G41" s="204"/>
      <c r="H41" s="6"/>
      <c r="I41" s="2"/>
      <c r="J41" s="50"/>
      <c r="K41" s="2"/>
      <c r="L41" s="2"/>
    </row>
    <row r="42" spans="1:12" ht="15.75" hidden="1">
      <c r="A42" s="5"/>
      <c r="B42" s="5"/>
      <c r="C42" s="5"/>
      <c r="D42" s="6" t="s">
        <v>24</v>
      </c>
      <c r="E42" s="6"/>
      <c r="F42" s="6" t="s">
        <v>12</v>
      </c>
      <c r="G42" s="6"/>
      <c r="H42" s="6"/>
      <c r="I42" s="2"/>
      <c r="J42" s="50"/>
      <c r="K42" s="2"/>
      <c r="L42" s="2"/>
    </row>
    <row r="43" spans="1:12" ht="15.75" hidden="1">
      <c r="A43" s="5"/>
      <c r="B43" s="5"/>
      <c r="C43" s="5"/>
      <c r="D43" s="6" t="s">
        <v>11</v>
      </c>
      <c r="E43" s="6"/>
      <c r="F43" s="6" t="s">
        <v>13</v>
      </c>
      <c r="G43" s="6"/>
      <c r="H43" s="6" t="s">
        <v>2</v>
      </c>
      <c r="I43" s="2"/>
      <c r="J43" s="50"/>
      <c r="K43" s="2"/>
      <c r="L43" s="2"/>
    </row>
    <row r="44" spans="1:12" ht="15.75" hidden="1">
      <c r="A44" s="5"/>
      <c r="B44" s="5"/>
      <c r="C44" s="5"/>
      <c r="D44" s="19" t="s">
        <v>0</v>
      </c>
      <c r="E44" s="6"/>
      <c r="F44" s="19" t="s">
        <v>0</v>
      </c>
      <c r="G44" s="6"/>
      <c r="H44" s="19" t="s">
        <v>0</v>
      </c>
      <c r="I44" s="2"/>
      <c r="J44" s="50"/>
      <c r="K44" s="2"/>
      <c r="L44" s="2"/>
    </row>
    <row r="45" spans="1:12" ht="15.75" hidden="1">
      <c r="A45" s="5"/>
      <c r="B45" s="5"/>
      <c r="C45" s="5"/>
      <c r="D45" s="5"/>
      <c r="E45" s="5"/>
      <c r="F45" s="6"/>
      <c r="G45" s="6"/>
      <c r="H45" s="6"/>
      <c r="I45" s="2"/>
      <c r="J45" s="50"/>
      <c r="K45" s="2"/>
      <c r="L45" s="2"/>
    </row>
    <row r="46" spans="1:12" ht="15.75" hidden="1">
      <c r="A46" s="25" t="s">
        <v>29</v>
      </c>
      <c r="B46" s="25"/>
      <c r="C46" s="25"/>
      <c r="D46" s="25"/>
      <c r="E46" s="25"/>
      <c r="F46" s="5"/>
      <c r="G46" s="5"/>
      <c r="H46" s="5"/>
      <c r="I46" s="2"/>
      <c r="J46" s="50"/>
      <c r="K46" s="2"/>
      <c r="L46" s="2"/>
    </row>
    <row r="47" spans="1:12" ht="15.75" hidden="1">
      <c r="A47" s="5"/>
      <c r="B47" s="5"/>
      <c r="C47" s="5"/>
      <c r="D47" s="5"/>
      <c r="E47" s="5"/>
      <c r="F47" s="5"/>
      <c r="G47" s="5"/>
      <c r="H47" s="5"/>
      <c r="I47" s="2"/>
      <c r="J47" s="50"/>
      <c r="K47" s="2"/>
      <c r="L47" s="2"/>
    </row>
    <row r="48" spans="1:12" ht="15.75" hidden="1">
      <c r="A48" s="5" t="s">
        <v>16</v>
      </c>
      <c r="B48" s="5"/>
      <c r="C48" s="5"/>
      <c r="D48" s="11">
        <v>75831</v>
      </c>
      <c r="E48" s="11"/>
      <c r="F48" s="11">
        <v>45677.994</v>
      </c>
      <c r="G48" s="11"/>
      <c r="H48" s="11">
        <f>SUM(D48:F48)</f>
        <v>121508.994</v>
      </c>
      <c r="I48" s="2"/>
      <c r="J48" s="50"/>
      <c r="K48" s="2"/>
      <c r="L48" s="2"/>
    </row>
    <row r="49" spans="1:12" ht="15.75" hidden="1">
      <c r="A49" s="5"/>
      <c r="B49" s="5"/>
      <c r="C49" s="5"/>
      <c r="D49" s="9"/>
      <c r="E49" s="9"/>
      <c r="F49" s="11"/>
      <c r="G49" s="11"/>
      <c r="H49" s="11"/>
      <c r="I49" s="2"/>
      <c r="J49" s="50"/>
      <c r="K49" s="2"/>
      <c r="L49" s="2"/>
    </row>
    <row r="50" spans="1:12" ht="15.75" hidden="1">
      <c r="A50" s="5" t="s">
        <v>18</v>
      </c>
      <c r="B50" s="5"/>
      <c r="C50" s="5"/>
      <c r="D50" s="12">
        <v>0</v>
      </c>
      <c r="E50" s="12"/>
      <c r="F50" s="11">
        <v>0</v>
      </c>
      <c r="G50" s="11"/>
      <c r="H50" s="11">
        <f>SUM(D50:F50)</f>
        <v>0</v>
      </c>
      <c r="I50" s="2"/>
      <c r="J50" s="50"/>
      <c r="K50" s="2"/>
      <c r="L50" s="2"/>
    </row>
    <row r="51" spans="1:12" ht="15.75" hidden="1">
      <c r="A51" s="5" t="s">
        <v>28</v>
      </c>
      <c r="B51" s="5"/>
      <c r="C51" s="5"/>
      <c r="D51" s="12"/>
      <c r="E51" s="12"/>
      <c r="F51" s="11"/>
      <c r="G51" s="11"/>
      <c r="H51" s="11"/>
      <c r="I51" s="2"/>
      <c r="J51" s="50"/>
      <c r="K51" s="2"/>
      <c r="L51" s="2"/>
    </row>
    <row r="52" spans="1:12" ht="15.75" hidden="1">
      <c r="A52" s="5"/>
      <c r="B52" s="5"/>
      <c r="C52" s="5"/>
      <c r="D52" s="12"/>
      <c r="E52" s="12"/>
      <c r="F52" s="11"/>
      <c r="G52" s="11"/>
      <c r="H52" s="11"/>
      <c r="I52" s="2"/>
      <c r="J52" s="50"/>
      <c r="K52" s="2"/>
      <c r="L52" s="2"/>
    </row>
    <row r="53" spans="1:12" ht="15.75" hidden="1">
      <c r="A53" s="5" t="s">
        <v>7</v>
      </c>
      <c r="B53" s="5"/>
      <c r="C53" s="5"/>
      <c r="D53" s="12">
        <v>0</v>
      </c>
      <c r="E53" s="12"/>
      <c r="F53" s="11">
        <v>0</v>
      </c>
      <c r="G53" s="11"/>
      <c r="H53" s="11">
        <f>SUM(D53:F53)</f>
        <v>0</v>
      </c>
      <c r="I53" s="2"/>
      <c r="J53" s="50"/>
      <c r="K53" s="2"/>
      <c r="L53" s="2"/>
    </row>
    <row r="54" spans="1:12" ht="15.75" hidden="1">
      <c r="A54" s="5"/>
      <c r="B54" s="5"/>
      <c r="C54" s="5"/>
      <c r="D54" s="12"/>
      <c r="E54" s="12"/>
      <c r="F54" s="11"/>
      <c r="G54" s="11"/>
      <c r="H54" s="11"/>
      <c r="I54" s="2"/>
      <c r="J54" s="50"/>
      <c r="K54" s="2"/>
      <c r="L54" s="2"/>
    </row>
    <row r="55" spans="1:8" ht="15.75" hidden="1">
      <c r="A55" s="5" t="s">
        <v>25</v>
      </c>
      <c r="B55" s="5"/>
      <c r="C55" s="5"/>
      <c r="D55" s="12"/>
      <c r="E55" s="12"/>
      <c r="F55" s="11">
        <v>0</v>
      </c>
      <c r="G55" s="11"/>
      <c r="H55" s="11">
        <f>SUM(D55:F55)</f>
        <v>0</v>
      </c>
    </row>
    <row r="56" spans="1:8" ht="15.75" hidden="1">
      <c r="A56" s="5"/>
      <c r="B56" s="5"/>
      <c r="C56" s="5"/>
      <c r="D56" s="12"/>
      <c r="E56" s="12"/>
      <c r="F56" s="11"/>
      <c r="G56" s="11"/>
      <c r="H56" s="11"/>
    </row>
    <row r="57" spans="1:8" ht="15.75" hidden="1">
      <c r="A57" s="5" t="s">
        <v>14</v>
      </c>
      <c r="B57" s="5"/>
      <c r="C57" s="5"/>
      <c r="D57" s="12">
        <v>0</v>
      </c>
      <c r="E57" s="12"/>
      <c r="F57" s="11">
        <v>7571.682</v>
      </c>
      <c r="G57" s="11"/>
      <c r="H57" s="11">
        <f>SUM(D57:F57)</f>
        <v>7571.682</v>
      </c>
    </row>
    <row r="58" spans="1:8" ht="15.75" hidden="1">
      <c r="A58" s="5"/>
      <c r="B58" s="5"/>
      <c r="C58" s="5"/>
      <c r="D58" s="9"/>
      <c r="E58" s="9"/>
      <c r="F58" s="11"/>
      <c r="G58" s="11"/>
      <c r="H58" s="11"/>
    </row>
    <row r="59" spans="1:8" ht="16.5" hidden="1" thickBot="1">
      <c r="A59" s="27" t="s">
        <v>27</v>
      </c>
      <c r="B59" s="27"/>
      <c r="C59" s="27"/>
      <c r="D59" s="23">
        <f>SUM(D48:D57)</f>
        <v>75831</v>
      </c>
      <c r="E59" s="23"/>
      <c r="F59" s="23">
        <f>SUM(F48:F57)</f>
        <v>53249.676</v>
      </c>
      <c r="G59" s="23"/>
      <c r="H59" s="23">
        <f>SUM(H48:H57)</f>
        <v>129080.676</v>
      </c>
    </row>
    <row r="60" spans="1:8" ht="15.75" hidden="1">
      <c r="A60" s="5"/>
      <c r="B60" s="5"/>
      <c r="C60" s="5"/>
      <c r="D60" s="9"/>
      <c r="E60" s="9"/>
      <c r="F60" s="11"/>
      <c r="G60" s="11"/>
      <c r="H60" s="11"/>
    </row>
    <row r="61" spans="1:5" ht="15.75">
      <c r="A61" s="1" t="s">
        <v>242</v>
      </c>
      <c r="B61" s="1"/>
      <c r="C61" s="1"/>
      <c r="D61" s="1"/>
      <c r="E61" s="1"/>
    </row>
    <row r="62" spans="1:11" ht="32.25" customHeight="1">
      <c r="A62" s="10"/>
      <c r="B62" s="10"/>
      <c r="C62" s="10"/>
      <c r="D62" s="10"/>
      <c r="E62" s="10"/>
      <c r="F62" s="5"/>
      <c r="G62" s="5"/>
      <c r="H62" s="5"/>
      <c r="I62" s="5"/>
      <c r="J62" s="46"/>
      <c r="K62" s="4"/>
    </row>
    <row r="63" spans="1:11" ht="15.75">
      <c r="A63" s="10"/>
      <c r="B63" s="10"/>
      <c r="C63" s="10"/>
      <c r="D63" s="202" t="s">
        <v>67</v>
      </c>
      <c r="E63" s="202"/>
      <c r="F63" s="202"/>
      <c r="G63" s="202"/>
      <c r="H63" s="202"/>
      <c r="I63" s="5"/>
      <c r="J63" s="47"/>
      <c r="K63" s="4"/>
    </row>
    <row r="64" spans="1:9" ht="15.75">
      <c r="A64" s="5"/>
      <c r="B64" s="5"/>
      <c r="C64" s="5"/>
      <c r="E64" s="55"/>
      <c r="F64" s="203" t="s">
        <v>26</v>
      </c>
      <c r="G64" s="203"/>
      <c r="H64" s="6"/>
      <c r="I64" s="5"/>
    </row>
    <row r="65" spans="1:11" ht="32.25" customHeight="1">
      <c r="A65" s="5"/>
      <c r="B65" s="5"/>
      <c r="C65" s="5"/>
      <c r="D65" s="6" t="s">
        <v>24</v>
      </c>
      <c r="E65" s="6"/>
      <c r="F65" s="6" t="s">
        <v>12</v>
      </c>
      <c r="G65" s="6"/>
      <c r="H65" s="6"/>
      <c r="I65" s="5"/>
      <c r="J65" s="46" t="s">
        <v>61</v>
      </c>
      <c r="K65" s="4" t="s">
        <v>2</v>
      </c>
    </row>
    <row r="66" spans="1:11" ht="15.75">
      <c r="A66" s="5"/>
      <c r="B66" s="5"/>
      <c r="C66" s="5"/>
      <c r="D66" s="6" t="s">
        <v>11</v>
      </c>
      <c r="E66" s="6"/>
      <c r="F66" s="6" t="s">
        <v>68</v>
      </c>
      <c r="G66" s="6"/>
      <c r="H66" s="6" t="s">
        <v>2</v>
      </c>
      <c r="I66" s="5"/>
      <c r="J66" s="47" t="s">
        <v>62</v>
      </c>
      <c r="K66" s="4" t="s">
        <v>43</v>
      </c>
    </row>
    <row r="67" spans="1:11" ht="15.75">
      <c r="A67" s="5"/>
      <c r="B67" s="5"/>
      <c r="C67" s="5"/>
      <c r="D67" s="19" t="s">
        <v>0</v>
      </c>
      <c r="E67" s="6"/>
      <c r="F67" s="19" t="s">
        <v>0</v>
      </c>
      <c r="G67" s="6"/>
      <c r="H67" s="19" t="s">
        <v>0</v>
      </c>
      <c r="I67" s="5"/>
      <c r="J67" s="52" t="s">
        <v>0</v>
      </c>
      <c r="K67" s="19" t="s">
        <v>0</v>
      </c>
    </row>
    <row r="68" spans="1:9" ht="15.75">
      <c r="A68" s="5"/>
      <c r="B68" s="5"/>
      <c r="C68" s="5"/>
      <c r="D68" s="5"/>
      <c r="E68" s="5"/>
      <c r="F68" s="6"/>
      <c r="G68" s="6"/>
      <c r="H68" s="6"/>
      <c r="I68" s="5"/>
    </row>
    <row r="69" spans="1:9" ht="15.75">
      <c r="A69" s="25" t="s">
        <v>202</v>
      </c>
      <c r="B69" s="25"/>
      <c r="C69" s="25"/>
      <c r="D69" s="25"/>
      <c r="E69" s="25"/>
      <c r="F69" s="5"/>
      <c r="G69" s="5"/>
      <c r="H69" s="5"/>
      <c r="I69" s="5"/>
    </row>
    <row r="70" spans="1:9" ht="15.75">
      <c r="A70" s="5"/>
      <c r="B70" s="5"/>
      <c r="C70" s="5"/>
      <c r="D70" s="5"/>
      <c r="E70" s="5"/>
      <c r="F70" s="5"/>
      <c r="G70" s="5"/>
      <c r="H70" s="5"/>
      <c r="I70" s="5"/>
    </row>
    <row r="71" spans="1:12" ht="15.75">
      <c r="A71" s="49" t="s">
        <v>207</v>
      </c>
      <c r="B71" s="5"/>
      <c r="C71" s="5"/>
      <c r="D71" s="56">
        <v>80099</v>
      </c>
      <c r="E71" s="56"/>
      <c r="F71" s="56">
        <v>220002</v>
      </c>
      <c r="G71" s="56"/>
      <c r="H71" s="56">
        <f>SUM(D71:F71)</f>
        <v>300101</v>
      </c>
      <c r="I71" s="56">
        <v>0</v>
      </c>
      <c r="J71" s="56">
        <v>8954</v>
      </c>
      <c r="K71" s="56">
        <f>SUM(H71:J71)</f>
        <v>309055</v>
      </c>
      <c r="L71" s="2"/>
    </row>
    <row r="72" spans="1:12" ht="15.75">
      <c r="A72" s="49" t="s">
        <v>205</v>
      </c>
      <c r="B72" s="5"/>
      <c r="C72" s="5"/>
      <c r="D72" s="69">
        <v>0</v>
      </c>
      <c r="E72" s="69"/>
      <c r="F72" s="69">
        <v>0</v>
      </c>
      <c r="G72" s="69"/>
      <c r="H72" s="69">
        <f>SUM(D72:F72)</f>
        <v>0</v>
      </c>
      <c r="I72" s="69"/>
      <c r="J72" s="69">
        <v>0</v>
      </c>
      <c r="K72" s="69">
        <f>SUM(H72:J72)</f>
        <v>0</v>
      </c>
      <c r="L72" s="2"/>
    </row>
    <row r="73" spans="1:12" ht="15.75">
      <c r="A73" s="53" t="s">
        <v>208</v>
      </c>
      <c r="B73" s="5"/>
      <c r="C73" s="5"/>
      <c r="D73" s="56">
        <f>SUM(D71:D72)</f>
        <v>80099</v>
      </c>
      <c r="E73" s="56"/>
      <c r="F73" s="56">
        <f aca="true" t="shared" si="2" ref="F73:K73">SUM(F71:F72)</f>
        <v>220002</v>
      </c>
      <c r="G73" s="56">
        <f t="shared" si="2"/>
        <v>0</v>
      </c>
      <c r="H73" s="56">
        <f t="shared" si="2"/>
        <v>300101</v>
      </c>
      <c r="I73" s="56">
        <f t="shared" si="2"/>
        <v>0</v>
      </c>
      <c r="J73" s="56">
        <f t="shared" si="2"/>
        <v>8954</v>
      </c>
      <c r="K73" s="56">
        <f t="shared" si="2"/>
        <v>309055</v>
      </c>
      <c r="L73" s="2"/>
    </row>
    <row r="74" spans="1:12" ht="15.75">
      <c r="A74" s="49"/>
      <c r="B74" s="5"/>
      <c r="C74" s="5"/>
      <c r="D74" s="56"/>
      <c r="E74" s="56"/>
      <c r="F74" s="56"/>
      <c r="G74" s="56"/>
      <c r="H74" s="56"/>
      <c r="I74" s="56"/>
      <c r="J74" s="56"/>
      <c r="K74" s="56"/>
      <c r="L74" s="2"/>
    </row>
    <row r="75" spans="1:12" ht="15.75">
      <c r="A75" s="49" t="s">
        <v>112</v>
      </c>
      <c r="B75" s="5"/>
      <c r="C75" s="5"/>
      <c r="D75" s="101">
        <v>0</v>
      </c>
      <c r="E75" s="101"/>
      <c r="F75" s="56">
        <v>8078</v>
      </c>
      <c r="G75" s="56"/>
      <c r="H75" s="56">
        <f>SUM(D75:F75)</f>
        <v>8078</v>
      </c>
      <c r="I75" s="56"/>
      <c r="J75" s="71">
        <v>511</v>
      </c>
      <c r="K75" s="71">
        <f>SUM(H75:J75)</f>
        <v>8589</v>
      </c>
      <c r="L75" s="2"/>
    </row>
    <row r="76" spans="1:12" ht="15.75">
      <c r="A76" s="49"/>
      <c r="B76" s="5"/>
      <c r="C76" s="5"/>
      <c r="D76" s="101"/>
      <c r="E76" s="101"/>
      <c r="F76" s="56"/>
      <c r="G76" s="56"/>
      <c r="H76" s="56"/>
      <c r="I76" s="56"/>
      <c r="J76" s="71"/>
      <c r="K76" s="71"/>
      <c r="L76" s="2"/>
    </row>
    <row r="77" spans="1:12" ht="15.75">
      <c r="A77" s="5" t="s">
        <v>113</v>
      </c>
      <c r="B77" s="5"/>
      <c r="C77" s="5"/>
      <c r="D77" s="85">
        <v>151662</v>
      </c>
      <c r="E77" s="85"/>
      <c r="F77" s="85">
        <v>0</v>
      </c>
      <c r="G77" s="85"/>
      <c r="H77" s="85">
        <f>SUM(D77:F77)</f>
        <v>151662</v>
      </c>
      <c r="I77" s="85"/>
      <c r="J77" s="86">
        <v>0</v>
      </c>
      <c r="K77" s="85">
        <f>SUM(H77:J77)</f>
        <v>151662</v>
      </c>
      <c r="L77" s="2"/>
    </row>
    <row r="78" spans="1:11" ht="15.75">
      <c r="A78" s="187"/>
      <c r="D78" s="168"/>
      <c r="F78" s="56"/>
      <c r="H78" s="85"/>
      <c r="J78" s="56"/>
      <c r="K78" s="85"/>
    </row>
    <row r="79" spans="1:12" ht="15.75">
      <c r="A79" s="5" t="s">
        <v>4</v>
      </c>
      <c r="B79" s="5"/>
      <c r="C79" s="5"/>
      <c r="D79" s="101">
        <v>0</v>
      </c>
      <c r="E79" s="101"/>
      <c r="F79" s="56">
        <v>-2275</v>
      </c>
      <c r="G79" s="56"/>
      <c r="H79" s="56">
        <f>SUM(D79:F79)</f>
        <v>-2275</v>
      </c>
      <c r="I79" s="56"/>
      <c r="J79" s="71">
        <v>0</v>
      </c>
      <c r="K79" s="71">
        <f>SUM(H79:J79)</f>
        <v>-2275</v>
      </c>
      <c r="L79" s="2"/>
    </row>
    <row r="80" spans="1:12" ht="15.75">
      <c r="A80" s="5"/>
      <c r="B80" s="5"/>
      <c r="C80" s="5"/>
      <c r="D80" s="101"/>
      <c r="E80" s="101"/>
      <c r="F80" s="56"/>
      <c r="G80" s="56"/>
      <c r="H80" s="56"/>
      <c r="I80" s="56"/>
      <c r="J80" s="71"/>
      <c r="K80" s="71"/>
      <c r="L80" s="2"/>
    </row>
    <row r="81" spans="1:12" ht="16.5" thickBot="1">
      <c r="A81" s="27" t="s">
        <v>232</v>
      </c>
      <c r="B81" s="27"/>
      <c r="C81" s="27"/>
      <c r="D81" s="23">
        <f>SUM(D73:D79)</f>
        <v>231761</v>
      </c>
      <c r="E81" s="23"/>
      <c r="F81" s="23">
        <f aca="true" t="shared" si="3" ref="F81:K81">SUM(F73:F79)</f>
        <v>225805</v>
      </c>
      <c r="G81" s="23">
        <f t="shared" si="3"/>
        <v>0</v>
      </c>
      <c r="H81" s="23">
        <f t="shared" si="3"/>
        <v>457566</v>
      </c>
      <c r="I81" s="23">
        <f t="shared" si="3"/>
        <v>0</v>
      </c>
      <c r="J81" s="23">
        <f t="shared" si="3"/>
        <v>9465</v>
      </c>
      <c r="K81" s="23">
        <f t="shared" si="3"/>
        <v>467031</v>
      </c>
      <c r="L81" s="2"/>
    </row>
    <row r="82" spans="1:11" ht="16.5" thickTop="1">
      <c r="A82" s="5"/>
      <c r="B82" s="5"/>
      <c r="C82" s="5"/>
      <c r="D82" s="5"/>
      <c r="E82" s="5"/>
      <c r="F82" s="3"/>
      <c r="G82" s="3"/>
      <c r="H82" s="3"/>
      <c r="I82" s="3"/>
      <c r="J82" s="71"/>
      <c r="K82" s="2"/>
    </row>
    <row r="84" spans="1:3" ht="15.75">
      <c r="A84" s="28" t="s">
        <v>63</v>
      </c>
      <c r="B84" s="28"/>
      <c r="C84" s="28"/>
    </row>
    <row r="85" spans="1:3" ht="15.75">
      <c r="A85" s="13" t="s">
        <v>203</v>
      </c>
      <c r="B85" s="13"/>
      <c r="C85" s="13"/>
    </row>
    <row r="86" ht="15.75">
      <c r="A86" s="54"/>
    </row>
  </sheetData>
  <sheetProtection/>
  <mergeCells count="4">
    <mergeCell ref="D8:H8"/>
    <mergeCell ref="D63:H63"/>
    <mergeCell ref="F64:G64"/>
    <mergeCell ref="F41:G41"/>
  </mergeCells>
  <printOptions/>
  <pageMargins left="0.54" right="0.24" top="0.4" bottom="0.2" header="0.4" footer="0.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3"/>
  <sheetViews>
    <sheetView zoomScaleSheetLayoutView="100" workbookViewId="0" topLeftCell="A28">
      <selection activeCell="K51" sqref="K50:K51"/>
    </sheetView>
  </sheetViews>
  <sheetFormatPr defaultColWidth="9.00390625" defaultRowHeight="15.75"/>
  <cols>
    <col min="1" max="1" width="15.50390625" style="0" customWidth="1"/>
    <col min="2" max="2" width="29.50390625" style="0" customWidth="1"/>
    <col min="3" max="3" width="11.375" style="8" customWidth="1"/>
    <col min="4" max="4" width="1.12109375" style="8" customWidth="1"/>
    <col min="5" max="5" width="13.125" style="8" customWidth="1"/>
    <col min="6" max="6" width="9.875" style="124" customWidth="1"/>
    <col min="7" max="7" width="10.875" style="8" customWidth="1"/>
    <col min="8" max="8" width="1.25" style="0" customWidth="1"/>
    <col min="9" max="9" width="13.875" style="0" customWidth="1"/>
    <col min="10" max="10" width="7.00390625" style="125" customWidth="1"/>
    <col min="11" max="11" width="10.50390625" style="0" customWidth="1"/>
    <col min="12" max="12" width="12.875" style="0" customWidth="1"/>
    <col min="13" max="13" width="14.75390625" style="0" customWidth="1"/>
    <col min="14" max="19" width="9.00390625" style="0" customWidth="1"/>
    <col min="20" max="20" width="5.125" style="0" customWidth="1"/>
    <col min="21" max="21" width="1.00390625" style="0" customWidth="1"/>
  </cols>
  <sheetData>
    <row r="1" spans="1:9" ht="18.75">
      <c r="A1" s="33"/>
      <c r="B1" s="205" t="s">
        <v>106</v>
      </c>
      <c r="C1" s="205"/>
      <c r="D1" s="205"/>
      <c r="E1" s="205"/>
      <c r="F1" s="205"/>
      <c r="G1" s="205"/>
      <c r="H1" s="205"/>
      <c r="I1" s="205"/>
    </row>
    <row r="2" spans="1:9" ht="15.75">
      <c r="A2" s="18"/>
      <c r="B2" s="206" t="s">
        <v>21</v>
      </c>
      <c r="C2" s="206"/>
      <c r="D2" s="206"/>
      <c r="E2" s="206"/>
      <c r="F2" s="206"/>
      <c r="G2" s="206"/>
      <c r="H2" s="206"/>
      <c r="I2" s="206"/>
    </row>
    <row r="3" spans="1:9" ht="15.75">
      <c r="A3" s="18"/>
      <c r="B3" s="206" t="s">
        <v>116</v>
      </c>
      <c r="C3" s="206"/>
      <c r="D3" s="206"/>
      <c r="E3" s="206"/>
      <c r="F3" s="206"/>
      <c r="G3" s="206"/>
      <c r="H3" s="206"/>
      <c r="I3" s="206"/>
    </row>
    <row r="4" spans="1:10" ht="16.5" thickBot="1">
      <c r="A4" s="32"/>
      <c r="B4" s="32"/>
      <c r="C4" s="51"/>
      <c r="D4" s="51"/>
      <c r="E4" s="51"/>
      <c r="F4" s="118"/>
      <c r="G4" s="51"/>
      <c r="H4" s="32"/>
      <c r="I4" s="32"/>
      <c r="J4" s="132"/>
    </row>
    <row r="5" spans="1:9" ht="15.75">
      <c r="A5" s="1" t="s">
        <v>57</v>
      </c>
      <c r="B5" s="54"/>
      <c r="C5" s="66"/>
      <c r="D5" s="66"/>
      <c r="E5" s="66"/>
      <c r="F5" s="119"/>
      <c r="G5" s="66"/>
      <c r="H5" s="54"/>
      <c r="I5" s="54"/>
    </row>
    <row r="6" spans="1:9" ht="15.75">
      <c r="A6" s="1" t="s">
        <v>197</v>
      </c>
      <c r="B6" s="54"/>
      <c r="C6" s="66"/>
      <c r="D6" s="66"/>
      <c r="E6" s="66"/>
      <c r="F6" s="119"/>
      <c r="G6" s="66"/>
      <c r="H6" s="54"/>
      <c r="I6" s="54"/>
    </row>
    <row r="7" spans="1:23" ht="15.75">
      <c r="A7" s="10" t="s">
        <v>71</v>
      </c>
      <c r="B7" s="10"/>
      <c r="C7" s="96"/>
      <c r="D7" s="53"/>
      <c r="E7" s="97"/>
      <c r="F7" s="120"/>
      <c r="G7" s="97"/>
      <c r="H7" s="49"/>
      <c r="I7" s="49"/>
      <c r="W7" t="s">
        <v>71</v>
      </c>
    </row>
    <row r="8" spans="1:9" ht="15.75">
      <c r="A8" s="49"/>
      <c r="B8" s="49"/>
      <c r="C8" s="207" t="s">
        <v>51</v>
      </c>
      <c r="D8" s="207"/>
      <c r="E8" s="207"/>
      <c r="F8" s="121"/>
      <c r="G8" s="208" t="s">
        <v>52</v>
      </c>
      <c r="H8" s="208"/>
      <c r="I8" s="208"/>
    </row>
    <row r="9" spans="1:9" ht="15.75">
      <c r="A9" s="49"/>
      <c r="B9" s="49"/>
      <c r="C9" s="185"/>
      <c r="D9" s="185"/>
      <c r="E9" s="91" t="s">
        <v>193</v>
      </c>
      <c r="F9" s="121"/>
      <c r="G9" s="186"/>
      <c r="H9" s="186"/>
      <c r="I9" s="91" t="s">
        <v>193</v>
      </c>
    </row>
    <row r="10" spans="1:13" ht="15.75">
      <c r="A10" s="49"/>
      <c r="B10" s="49"/>
      <c r="C10" s="91" t="s">
        <v>85</v>
      </c>
      <c r="D10" s="91"/>
      <c r="E10" s="91" t="s">
        <v>86</v>
      </c>
      <c r="F10" s="121"/>
      <c r="G10" s="91" t="s">
        <v>85</v>
      </c>
      <c r="H10" s="6"/>
      <c r="I10" s="6" t="s">
        <v>86</v>
      </c>
      <c r="L10" s="209"/>
      <c r="M10" s="209"/>
    </row>
    <row r="11" spans="1:13" ht="15.75">
      <c r="A11" s="49"/>
      <c r="B11" s="49"/>
      <c r="C11" s="91" t="s">
        <v>87</v>
      </c>
      <c r="D11" s="91"/>
      <c r="E11" s="91" t="s">
        <v>88</v>
      </c>
      <c r="F11" s="121"/>
      <c r="G11" s="91" t="s">
        <v>89</v>
      </c>
      <c r="H11" s="6"/>
      <c r="I11" s="6" t="s">
        <v>90</v>
      </c>
      <c r="L11" s="41"/>
      <c r="M11" s="41"/>
    </row>
    <row r="12" spans="1:9" ht="15.75">
      <c r="A12" s="49"/>
      <c r="B12" s="49"/>
      <c r="C12" s="91"/>
      <c r="D12" s="91"/>
      <c r="E12" s="91" t="s">
        <v>87</v>
      </c>
      <c r="F12" s="121"/>
      <c r="G12" s="91"/>
      <c r="H12" s="6"/>
      <c r="I12" s="6" t="s">
        <v>91</v>
      </c>
    </row>
    <row r="13" spans="1:11" ht="15.75">
      <c r="A13" s="49"/>
      <c r="B13" s="49"/>
      <c r="C13" s="16">
        <v>43220</v>
      </c>
      <c r="D13" s="16"/>
      <c r="E13" s="16">
        <v>42855</v>
      </c>
      <c r="F13" s="139" t="s">
        <v>121</v>
      </c>
      <c r="G13" s="16">
        <f>C13</f>
        <v>43220</v>
      </c>
      <c r="H13" s="16"/>
      <c r="I13" s="16">
        <f>E13</f>
        <v>42855</v>
      </c>
      <c r="J13" s="139" t="s">
        <v>121</v>
      </c>
      <c r="K13" s="16"/>
    </row>
    <row r="14" spans="1:11" ht="15.75">
      <c r="A14" s="49"/>
      <c r="B14" s="49"/>
      <c r="C14" s="98" t="s">
        <v>0</v>
      </c>
      <c r="D14" s="92"/>
      <c r="E14" s="98" t="s">
        <v>0</v>
      </c>
      <c r="F14" s="140" t="s">
        <v>122</v>
      </c>
      <c r="G14" s="98" t="s">
        <v>0</v>
      </c>
      <c r="H14" s="16"/>
      <c r="I14" s="17" t="s">
        <v>0</v>
      </c>
      <c r="J14" s="140" t="s">
        <v>122</v>
      </c>
      <c r="K14" s="42"/>
    </row>
    <row r="15" spans="1:11" ht="15.75">
      <c r="A15" s="49"/>
      <c r="B15" s="49"/>
      <c r="C15" s="92"/>
      <c r="D15" s="92"/>
      <c r="E15" s="92"/>
      <c r="F15" s="144"/>
      <c r="G15" s="92"/>
      <c r="H15" s="16"/>
      <c r="I15" s="16"/>
      <c r="J15" s="126"/>
      <c r="K15" s="2"/>
    </row>
    <row r="16" spans="1:20" ht="15.75">
      <c r="A16" s="49" t="s">
        <v>3</v>
      </c>
      <c r="B16" s="49"/>
      <c r="C16" s="56">
        <v>21281</v>
      </c>
      <c r="D16" s="56"/>
      <c r="E16" s="56">
        <v>29580</v>
      </c>
      <c r="F16" s="141">
        <f>(C16-E16)/E16*100</f>
        <v>-28.05611899932387</v>
      </c>
      <c r="G16" s="56">
        <v>21281</v>
      </c>
      <c r="H16" s="56"/>
      <c r="I16" s="56">
        <v>29580</v>
      </c>
      <c r="J16" s="141">
        <f>(G16-I16)/I16*100</f>
        <v>-28.05611899932387</v>
      </c>
      <c r="K16" s="2"/>
      <c r="L16" s="34"/>
      <c r="M16" s="34"/>
      <c r="O16" s="38"/>
      <c r="T16" s="117"/>
    </row>
    <row r="17" spans="1:13" ht="15.75">
      <c r="A17" s="49"/>
      <c r="B17" s="49"/>
      <c r="C17" s="56"/>
      <c r="D17" s="56"/>
      <c r="E17" s="58"/>
      <c r="F17" s="142"/>
      <c r="G17" s="56"/>
      <c r="H17" s="56"/>
      <c r="I17" s="58"/>
      <c r="J17" s="146"/>
      <c r="K17" s="2"/>
      <c r="L17" s="34"/>
      <c r="M17" s="34"/>
    </row>
    <row r="18" spans="1:15" ht="15.75">
      <c r="A18" s="49" t="s">
        <v>44</v>
      </c>
      <c r="B18" s="49"/>
      <c r="C18" s="56">
        <v>-14815</v>
      </c>
      <c r="D18" s="56"/>
      <c r="E18" s="56">
        <v>-11989</v>
      </c>
      <c r="F18" s="142"/>
      <c r="G18" s="56">
        <v>-14815</v>
      </c>
      <c r="H18" s="56"/>
      <c r="I18" s="56">
        <v>-11989</v>
      </c>
      <c r="J18" s="146"/>
      <c r="K18" s="2"/>
      <c r="L18" s="34"/>
      <c r="M18" s="34"/>
      <c r="O18" s="38"/>
    </row>
    <row r="19" spans="1:13" ht="15.75">
      <c r="A19" s="49"/>
      <c r="B19" s="49"/>
      <c r="C19" s="69"/>
      <c r="D19" s="69"/>
      <c r="E19" s="99"/>
      <c r="F19" s="142"/>
      <c r="G19" s="69"/>
      <c r="H19" s="69"/>
      <c r="I19" s="99"/>
      <c r="J19" s="147"/>
      <c r="K19" s="3"/>
      <c r="L19" s="3"/>
      <c r="M19" s="3"/>
    </row>
    <row r="20" spans="1:13" ht="15.75">
      <c r="A20" s="10" t="s">
        <v>45</v>
      </c>
      <c r="B20" s="49"/>
      <c r="C20" s="56">
        <f>SUM(C16:C18)</f>
        <v>6466</v>
      </c>
      <c r="D20" s="56"/>
      <c r="E20" s="11">
        <f>SUM(E16:E19)</f>
        <v>17591</v>
      </c>
      <c r="F20" s="141">
        <f>(C20-E20)/E20*100</f>
        <v>-63.24256722187482</v>
      </c>
      <c r="G20" s="56">
        <f>SUM(G16:G18)</f>
        <v>6466</v>
      </c>
      <c r="H20" s="56"/>
      <c r="I20" s="11">
        <f>SUM(I16:I19)</f>
        <v>17591</v>
      </c>
      <c r="J20" s="141">
        <f>(G20-I20)/I20*100</f>
        <v>-63.24256722187482</v>
      </c>
      <c r="K20" s="11"/>
      <c r="L20" s="11"/>
      <c r="M20" s="11"/>
    </row>
    <row r="21" spans="1:13" ht="15.75">
      <c r="A21" s="10"/>
      <c r="B21" s="49"/>
      <c r="C21" s="56"/>
      <c r="D21" s="56"/>
      <c r="E21" s="11"/>
      <c r="F21" s="141"/>
      <c r="G21" s="56"/>
      <c r="H21" s="56"/>
      <c r="I21" s="11"/>
      <c r="J21" s="141"/>
      <c r="K21" s="11"/>
      <c r="L21" s="11"/>
      <c r="M21" s="11"/>
    </row>
    <row r="22" spans="1:13" ht="15.75">
      <c r="A22" s="49" t="s">
        <v>132</v>
      </c>
      <c r="B22" s="49"/>
      <c r="C22" s="56">
        <v>-442</v>
      </c>
      <c r="D22" s="56"/>
      <c r="E22" s="11">
        <v>-1046</v>
      </c>
      <c r="F22" s="141"/>
      <c r="G22" s="56">
        <v>-442</v>
      </c>
      <c r="H22" s="56"/>
      <c r="I22" s="11">
        <v>-1046</v>
      </c>
      <c r="J22" s="141"/>
      <c r="K22" s="11"/>
      <c r="L22" s="11"/>
      <c r="M22" s="11"/>
    </row>
    <row r="23" spans="1:13" ht="15.75">
      <c r="A23" s="49"/>
      <c r="B23" s="49"/>
      <c r="C23" s="56"/>
      <c r="D23" s="56"/>
      <c r="E23" s="11"/>
      <c r="F23" s="143"/>
      <c r="G23" s="56"/>
      <c r="H23" s="56"/>
      <c r="I23" s="11"/>
      <c r="J23" s="146"/>
      <c r="K23" s="2"/>
      <c r="L23" s="2"/>
      <c r="M23" s="2"/>
    </row>
    <row r="24" spans="1:13" ht="15.75">
      <c r="A24" s="49" t="s">
        <v>47</v>
      </c>
      <c r="B24" s="49"/>
      <c r="C24" s="56">
        <v>-4352</v>
      </c>
      <c r="D24" s="56"/>
      <c r="E24" s="11">
        <v>-4519</v>
      </c>
      <c r="F24" s="143"/>
      <c r="G24" s="56">
        <v>-4352</v>
      </c>
      <c r="H24" s="56"/>
      <c r="I24" s="11">
        <v>-4519</v>
      </c>
      <c r="J24" s="146"/>
      <c r="K24" s="2"/>
      <c r="L24" s="34"/>
      <c r="M24" s="34"/>
    </row>
    <row r="25" spans="1:13" ht="15.75">
      <c r="A25" s="49"/>
      <c r="B25" s="49"/>
      <c r="C25" s="56"/>
      <c r="D25" s="56"/>
      <c r="E25" s="11"/>
      <c r="F25" s="143"/>
      <c r="G25" s="56"/>
      <c r="H25" s="56"/>
      <c r="I25" s="11"/>
      <c r="J25" s="146"/>
      <c r="K25" s="2"/>
      <c r="L25" s="34"/>
      <c r="M25" s="34"/>
    </row>
    <row r="26" spans="1:13" ht="15.75" hidden="1">
      <c r="A26" s="49" t="s">
        <v>101</v>
      </c>
      <c r="B26" s="49"/>
      <c r="C26" s="56">
        <v>0</v>
      </c>
      <c r="D26" s="56"/>
      <c r="E26" s="11">
        <v>0</v>
      </c>
      <c r="F26" s="143"/>
      <c r="G26" s="56">
        <v>0</v>
      </c>
      <c r="H26" s="56"/>
      <c r="I26" s="11">
        <v>0</v>
      </c>
      <c r="J26" s="146"/>
      <c r="K26" s="2"/>
      <c r="L26" s="34"/>
      <c r="M26" s="34"/>
    </row>
    <row r="27" spans="1:13" ht="15.75" hidden="1">
      <c r="A27" s="49"/>
      <c r="B27" s="49"/>
      <c r="C27" s="56"/>
      <c r="D27" s="56"/>
      <c r="E27" s="11"/>
      <c r="F27" s="143"/>
      <c r="G27" s="56"/>
      <c r="H27" s="56"/>
      <c r="I27" s="11"/>
      <c r="J27" s="146"/>
      <c r="K27" s="2"/>
      <c r="L27" s="34"/>
      <c r="M27" s="34"/>
    </row>
    <row r="28" spans="1:13" ht="15.75">
      <c r="A28" s="49" t="s">
        <v>46</v>
      </c>
      <c r="B28" s="49"/>
      <c r="C28" s="56">
        <v>650</v>
      </c>
      <c r="D28" s="56"/>
      <c r="E28" s="11">
        <v>350</v>
      </c>
      <c r="F28" s="143"/>
      <c r="G28" s="56">
        <v>650</v>
      </c>
      <c r="H28" s="56"/>
      <c r="I28" s="11">
        <v>350</v>
      </c>
      <c r="J28" s="146"/>
      <c r="K28" s="2"/>
      <c r="L28" s="34"/>
      <c r="M28" s="34"/>
    </row>
    <row r="29" spans="1:13" ht="15.75">
      <c r="A29" s="49"/>
      <c r="B29" s="49"/>
      <c r="C29" s="69"/>
      <c r="D29" s="69"/>
      <c r="E29" s="99"/>
      <c r="F29" s="143"/>
      <c r="G29" s="69"/>
      <c r="H29" s="69"/>
      <c r="I29" s="99"/>
      <c r="J29" s="147"/>
      <c r="K29" s="3"/>
      <c r="L29" s="3"/>
      <c r="M29" s="3"/>
    </row>
    <row r="30" spans="1:13" ht="15.75">
      <c r="A30" s="10" t="s">
        <v>233</v>
      </c>
      <c r="B30" s="49"/>
      <c r="C30" s="56">
        <f>SUM(C20:C28)</f>
        <v>2322</v>
      </c>
      <c r="D30" s="56">
        <f>SUM(D20:D29)</f>
        <v>0</v>
      </c>
      <c r="E30" s="11">
        <f>SUM(E20:E28)</f>
        <v>12376</v>
      </c>
      <c r="F30" s="141">
        <f>(C30-E30)/E30*100</f>
        <v>-81.23787976729153</v>
      </c>
      <c r="G30" s="56">
        <f>SUM(G20:G28)</f>
        <v>2322</v>
      </c>
      <c r="H30" s="56">
        <f>SUM(H20:H29)</f>
        <v>0</v>
      </c>
      <c r="I30" s="11">
        <f>SUM(I20:I28)</f>
        <v>12376</v>
      </c>
      <c r="J30" s="141">
        <f>(G30-I30)/I30*100</f>
        <v>-81.23787976729153</v>
      </c>
      <c r="K30" s="3"/>
      <c r="L30" s="3"/>
      <c r="M30" s="3"/>
    </row>
    <row r="31" spans="1:13" ht="15.75">
      <c r="A31" s="49"/>
      <c r="B31" s="49"/>
      <c r="C31" s="56"/>
      <c r="D31" s="56"/>
      <c r="E31" s="11"/>
      <c r="F31" s="143"/>
      <c r="G31" s="56"/>
      <c r="H31" s="56"/>
      <c r="I31" s="11"/>
      <c r="J31" s="147"/>
      <c r="K31" s="2"/>
      <c r="L31" s="3"/>
      <c r="M31" s="3"/>
    </row>
    <row r="32" spans="1:13" ht="15.75">
      <c r="A32" s="49" t="s">
        <v>125</v>
      </c>
      <c r="B32" s="49"/>
      <c r="C32" s="56">
        <v>0</v>
      </c>
      <c r="D32" s="56"/>
      <c r="E32" s="11">
        <v>-1</v>
      </c>
      <c r="F32" s="143"/>
      <c r="G32" s="56">
        <v>0</v>
      </c>
      <c r="H32" s="56"/>
      <c r="I32" s="11">
        <v>-1</v>
      </c>
      <c r="J32" s="147"/>
      <c r="K32" s="2"/>
      <c r="L32" s="34"/>
      <c r="M32" s="34"/>
    </row>
    <row r="33" spans="1:14" ht="15.75">
      <c r="A33" s="54"/>
      <c r="B33" s="49"/>
      <c r="C33" s="69"/>
      <c r="D33" s="69"/>
      <c r="E33" s="99"/>
      <c r="F33" s="142"/>
      <c r="G33" s="69"/>
      <c r="H33" s="69"/>
      <c r="I33" s="99"/>
      <c r="J33" s="147"/>
      <c r="K33" s="3"/>
      <c r="L33" s="3"/>
      <c r="M33" s="3"/>
      <c r="N33" s="5"/>
    </row>
    <row r="34" spans="1:14" ht="15.75">
      <c r="A34" s="10" t="s">
        <v>234</v>
      </c>
      <c r="B34" s="49"/>
      <c r="C34" s="56">
        <f>SUM(C30:C33)</f>
        <v>2322</v>
      </c>
      <c r="D34" s="56">
        <f>SUM(D30:D33)</f>
        <v>0</v>
      </c>
      <c r="E34" s="11">
        <f>SUM(E30:E32)</f>
        <v>12375</v>
      </c>
      <c r="F34" s="141">
        <f>(C34-E34)/E34*100</f>
        <v>-81.23636363636363</v>
      </c>
      <c r="G34" s="56">
        <f>SUM(G30:G33)</f>
        <v>2322</v>
      </c>
      <c r="H34" s="56">
        <f>SUM(H30:H33)</f>
        <v>0</v>
      </c>
      <c r="I34" s="11">
        <f>SUM(I30:I32)</f>
        <v>12375</v>
      </c>
      <c r="J34" s="141">
        <f>(G34-I34)/I34*100</f>
        <v>-81.23636363636363</v>
      </c>
      <c r="K34" s="11"/>
      <c r="L34" s="11"/>
      <c r="M34" s="11"/>
      <c r="N34" s="5"/>
    </row>
    <row r="35" spans="1:14" ht="15.75">
      <c r="A35" s="10"/>
      <c r="B35" s="49"/>
      <c r="C35" s="56"/>
      <c r="D35" s="56"/>
      <c r="E35" s="11"/>
      <c r="F35" s="141"/>
      <c r="G35" s="56"/>
      <c r="H35" s="56"/>
      <c r="I35" s="11"/>
      <c r="J35" s="141"/>
      <c r="K35" s="11"/>
      <c r="L35" s="11"/>
      <c r="M35" s="11"/>
      <c r="N35" s="5"/>
    </row>
    <row r="36" spans="1:14" ht="15.75">
      <c r="A36" s="10" t="s">
        <v>126</v>
      </c>
      <c r="B36" s="49"/>
      <c r="C36" s="56">
        <v>917</v>
      </c>
      <c r="D36" s="56"/>
      <c r="E36" s="11">
        <v>336</v>
      </c>
      <c r="F36" s="141"/>
      <c r="G36" s="56">
        <v>917</v>
      </c>
      <c r="H36" s="56"/>
      <c r="I36" s="11">
        <v>336</v>
      </c>
      <c r="J36" s="141"/>
      <c r="K36" s="11"/>
      <c r="L36" s="11"/>
      <c r="M36" s="11"/>
      <c r="N36" s="5"/>
    </row>
    <row r="37" spans="1:14" ht="15.75">
      <c r="A37" s="10"/>
      <c r="B37" s="49"/>
      <c r="C37" s="56"/>
      <c r="D37" s="56"/>
      <c r="E37" s="11"/>
      <c r="F37" s="141"/>
      <c r="G37" s="56"/>
      <c r="H37" s="56"/>
      <c r="I37" s="11"/>
      <c r="J37" s="141"/>
      <c r="K37" s="11"/>
      <c r="L37" s="11"/>
      <c r="M37" s="11"/>
      <c r="N37" s="5"/>
    </row>
    <row r="38" spans="1:14" ht="15.75">
      <c r="A38" s="49" t="s">
        <v>127</v>
      </c>
      <c r="B38" s="49" t="s">
        <v>128</v>
      </c>
      <c r="C38" s="56">
        <v>-1135</v>
      </c>
      <c r="D38" s="56"/>
      <c r="E38" s="11">
        <v>0</v>
      </c>
      <c r="F38" s="142"/>
      <c r="G38" s="56">
        <v>-1135</v>
      </c>
      <c r="H38" s="56"/>
      <c r="I38" s="11">
        <v>0</v>
      </c>
      <c r="J38" s="147"/>
      <c r="K38" s="3"/>
      <c r="L38" s="3"/>
      <c r="M38" s="3"/>
      <c r="N38" s="5"/>
    </row>
    <row r="39" spans="1:14" ht="15.75">
      <c r="A39" s="49"/>
      <c r="B39" s="49"/>
      <c r="C39" s="69"/>
      <c r="D39" s="69"/>
      <c r="E39" s="99"/>
      <c r="F39" s="142"/>
      <c r="G39" s="69"/>
      <c r="H39" s="69"/>
      <c r="I39" s="99"/>
      <c r="J39" s="147"/>
      <c r="K39" s="3"/>
      <c r="L39" s="3"/>
      <c r="M39" s="3"/>
      <c r="N39" s="5"/>
    </row>
    <row r="40" spans="1:14" ht="15.75">
      <c r="A40" s="10" t="s">
        <v>235</v>
      </c>
      <c r="B40" s="49"/>
      <c r="C40" s="56">
        <f>SUM(C34:C39)</f>
        <v>2104</v>
      </c>
      <c r="D40" s="56"/>
      <c r="E40" s="56">
        <f>SUM(E34:E39)</f>
        <v>12711</v>
      </c>
      <c r="F40" s="141">
        <f>(C40-E40)/E40*100</f>
        <v>-83.44740775706082</v>
      </c>
      <c r="G40" s="56">
        <f>SUM(G34:G39)</f>
        <v>2104</v>
      </c>
      <c r="H40" s="56"/>
      <c r="I40" s="56">
        <f>SUM(I34:I39)</f>
        <v>12711</v>
      </c>
      <c r="J40" s="141">
        <f>(G40-I40)/I40*100</f>
        <v>-83.44740775706082</v>
      </c>
      <c r="K40" s="3"/>
      <c r="L40" s="3"/>
      <c r="M40" s="3"/>
      <c r="N40" s="5"/>
    </row>
    <row r="41" spans="1:14" ht="15.75">
      <c r="A41" s="49"/>
      <c r="B41" s="49"/>
      <c r="C41" s="56"/>
      <c r="D41" s="56"/>
      <c r="E41" s="11"/>
      <c r="F41" s="142"/>
      <c r="G41" s="56"/>
      <c r="H41" s="56"/>
      <c r="I41" s="11"/>
      <c r="J41" s="147"/>
      <c r="K41" s="3"/>
      <c r="L41" s="3"/>
      <c r="M41" s="3"/>
      <c r="N41" s="5"/>
    </row>
    <row r="42" spans="1:13" ht="15.75">
      <c r="A42" s="49" t="s">
        <v>84</v>
      </c>
      <c r="B42" s="49"/>
      <c r="C42" s="56">
        <v>-1092</v>
      </c>
      <c r="D42" s="56"/>
      <c r="E42" s="11">
        <v>-4122</v>
      </c>
      <c r="F42" s="142"/>
      <c r="G42" s="56">
        <v>-1092</v>
      </c>
      <c r="H42" s="56"/>
      <c r="I42" s="11">
        <v>-4122</v>
      </c>
      <c r="J42" s="146"/>
      <c r="K42" s="2"/>
      <c r="L42" s="34"/>
      <c r="M42" s="34"/>
    </row>
    <row r="43" spans="1:13" ht="15.75">
      <c r="A43" s="49"/>
      <c r="B43" s="49"/>
      <c r="C43" s="69"/>
      <c r="D43" s="69"/>
      <c r="E43" s="99"/>
      <c r="F43" s="142"/>
      <c r="G43" s="69"/>
      <c r="H43" s="69"/>
      <c r="I43" s="99"/>
      <c r="J43" s="146"/>
      <c r="K43" s="2"/>
      <c r="L43" s="34"/>
      <c r="M43" s="34"/>
    </row>
    <row r="44" spans="1:13" ht="15.75">
      <c r="A44" s="1" t="s">
        <v>236</v>
      </c>
      <c r="B44" s="49"/>
      <c r="C44" s="53"/>
      <c r="D44" s="53"/>
      <c r="E44" s="9"/>
      <c r="F44" s="142"/>
      <c r="G44" s="53"/>
      <c r="H44" s="53"/>
      <c r="I44" s="9"/>
      <c r="J44" s="148"/>
      <c r="K44" s="5"/>
      <c r="L44" s="5"/>
      <c r="M44" s="5"/>
    </row>
    <row r="45" spans="1:13" ht="16.5" thickBot="1">
      <c r="A45" s="1" t="s">
        <v>133</v>
      </c>
      <c r="B45" s="49"/>
      <c r="C45" s="106">
        <f>SUM(C40:C43)</f>
        <v>1012</v>
      </c>
      <c r="D45" s="106">
        <f>SUM(D34:D44)</f>
        <v>0</v>
      </c>
      <c r="E45" s="106">
        <f>SUM(E40:E43)</f>
        <v>8589</v>
      </c>
      <c r="F45" s="141">
        <f>(C45-E45)/E45*100</f>
        <v>-88.21748748399115</v>
      </c>
      <c r="G45" s="106">
        <f>SUM(G40:G43)</f>
        <v>1012</v>
      </c>
      <c r="H45" s="106">
        <f>SUM(H34:H44)</f>
        <v>0</v>
      </c>
      <c r="I45" s="106">
        <f>SUM(I40:I43)</f>
        <v>8589</v>
      </c>
      <c r="J45" s="141">
        <f>(G45-I45)/I45*100</f>
        <v>-88.21748748399115</v>
      </c>
      <c r="K45" s="44"/>
      <c r="L45" s="44"/>
      <c r="M45" s="44"/>
    </row>
    <row r="46" spans="2:13" ht="16.5" thickTop="1">
      <c r="B46" s="49"/>
      <c r="C46" s="15"/>
      <c r="D46" s="15"/>
      <c r="E46" s="15"/>
      <c r="F46" s="142"/>
      <c r="G46" s="15"/>
      <c r="H46" s="15"/>
      <c r="I46" s="15"/>
      <c r="J46" s="129"/>
      <c r="K46" s="44"/>
      <c r="L46" s="44"/>
      <c r="M46" s="44"/>
    </row>
    <row r="47" spans="1:13" ht="15.75">
      <c r="A47" s="49"/>
      <c r="B47" s="49"/>
      <c r="C47" s="113"/>
      <c r="D47" s="56"/>
      <c r="E47" s="113"/>
      <c r="F47" s="142"/>
      <c r="G47" s="56"/>
      <c r="H47" s="56"/>
      <c r="I47" s="11"/>
      <c r="J47" s="127"/>
      <c r="K47" s="3"/>
      <c r="L47" s="3"/>
      <c r="M47" s="3"/>
    </row>
    <row r="48" spans="1:13" ht="15.75">
      <c r="A48" s="1" t="s">
        <v>236</v>
      </c>
      <c r="B48" s="49"/>
      <c r="C48" s="56"/>
      <c r="D48" s="56"/>
      <c r="E48" s="11"/>
      <c r="F48" s="142"/>
      <c r="G48" s="56"/>
      <c r="H48" s="56"/>
      <c r="I48" s="11"/>
      <c r="J48" s="127"/>
      <c r="K48" s="3"/>
      <c r="L48" s="3"/>
      <c r="M48" s="3"/>
    </row>
    <row r="49" spans="1:14" ht="15.75">
      <c r="A49" s="10" t="s">
        <v>134</v>
      </c>
      <c r="B49" s="49"/>
      <c r="C49" s="56"/>
      <c r="D49" s="56"/>
      <c r="E49" s="11"/>
      <c r="F49" s="142"/>
      <c r="G49" s="56"/>
      <c r="H49" s="56"/>
      <c r="I49" s="11"/>
      <c r="J49" s="126"/>
      <c r="K49" s="2"/>
      <c r="L49" s="43"/>
      <c r="M49" s="43"/>
      <c r="N49" s="5"/>
    </row>
    <row r="50" spans="1:14" ht="15.75">
      <c r="A50" s="49"/>
      <c r="B50" s="49"/>
      <c r="C50" s="56"/>
      <c r="D50" s="56"/>
      <c r="E50" s="11"/>
      <c r="F50" s="142"/>
      <c r="G50" s="56"/>
      <c r="H50" s="56"/>
      <c r="I50" s="11"/>
      <c r="J50" s="126"/>
      <c r="K50" s="2"/>
      <c r="L50" s="43"/>
      <c r="M50" s="43"/>
      <c r="N50" s="5"/>
    </row>
    <row r="51" spans="1:14" ht="15.75">
      <c r="A51" s="45" t="s">
        <v>66</v>
      </c>
      <c r="B51" s="49"/>
      <c r="C51" s="56">
        <f>C56-C53</f>
        <v>1012</v>
      </c>
      <c r="D51" s="56"/>
      <c r="E51" s="56">
        <f>E56-E53</f>
        <v>8078</v>
      </c>
      <c r="F51" s="141">
        <f>(C51-E51)/E51*100</f>
        <v>-87.47214657093339</v>
      </c>
      <c r="G51" s="56">
        <f>G56-G53</f>
        <v>1012</v>
      </c>
      <c r="H51" s="56"/>
      <c r="I51" s="56">
        <f>I56-I53</f>
        <v>8078</v>
      </c>
      <c r="J51" s="141">
        <f>(G51-I51)/I51*100</f>
        <v>-87.47214657093339</v>
      </c>
      <c r="K51" s="11"/>
      <c r="L51" s="43"/>
      <c r="M51" s="43"/>
      <c r="N51" s="5"/>
    </row>
    <row r="52" spans="1:14" ht="15.75">
      <c r="A52" s="54"/>
      <c r="B52" s="49"/>
      <c r="C52" s="56"/>
      <c r="D52" s="56"/>
      <c r="E52" s="11"/>
      <c r="F52" s="142"/>
      <c r="G52" s="56"/>
      <c r="H52" s="56"/>
      <c r="I52" s="11"/>
      <c r="J52" s="126"/>
      <c r="K52" s="2"/>
      <c r="L52" s="43"/>
      <c r="M52" s="43"/>
      <c r="N52" s="5"/>
    </row>
    <row r="53" spans="1:14" s="8" customFormat="1" ht="15.75">
      <c r="A53" s="45" t="s">
        <v>60</v>
      </c>
      <c r="B53" s="53"/>
      <c r="C53" s="56">
        <v>0</v>
      </c>
      <c r="D53" s="56"/>
      <c r="E53" s="56">
        <v>511</v>
      </c>
      <c r="F53" s="142"/>
      <c r="G53" s="56">
        <v>0</v>
      </c>
      <c r="H53" s="56"/>
      <c r="I53" s="56">
        <v>511</v>
      </c>
      <c r="J53" s="130"/>
      <c r="K53" s="50"/>
      <c r="L53" s="40"/>
      <c r="M53" s="40"/>
      <c r="N53" s="9"/>
    </row>
    <row r="54" spans="1:14" ht="15.75">
      <c r="A54" s="53"/>
      <c r="B54" s="53"/>
      <c r="C54" s="56"/>
      <c r="D54" s="56"/>
      <c r="E54" s="11"/>
      <c r="F54" s="142"/>
      <c r="G54" s="56"/>
      <c r="H54" s="56"/>
      <c r="I54" s="11"/>
      <c r="J54" s="128"/>
      <c r="K54" s="11"/>
      <c r="L54" s="11"/>
      <c r="M54" s="11"/>
      <c r="N54" s="5"/>
    </row>
    <row r="55" spans="1:14" ht="15.75">
      <c r="A55" s="1" t="s">
        <v>236</v>
      </c>
      <c r="B55" s="53"/>
      <c r="C55" s="105"/>
      <c r="D55" s="105"/>
      <c r="E55" s="107"/>
      <c r="F55" s="142"/>
      <c r="G55" s="105"/>
      <c r="H55" s="105"/>
      <c r="I55" s="107"/>
      <c r="J55" s="128"/>
      <c r="K55" s="11"/>
      <c r="L55" s="11"/>
      <c r="M55" s="11"/>
      <c r="N55" s="5"/>
    </row>
    <row r="56" spans="1:14" ht="16.5" thickBot="1">
      <c r="A56" s="27" t="s">
        <v>133</v>
      </c>
      <c r="B56" s="27"/>
      <c r="C56" s="106">
        <f aca="true" t="shared" si="0" ref="C56:H56">C45</f>
        <v>1012</v>
      </c>
      <c r="D56" s="106">
        <f t="shared" si="0"/>
        <v>0</v>
      </c>
      <c r="E56" s="106">
        <f t="shared" si="0"/>
        <v>8589</v>
      </c>
      <c r="F56" s="141">
        <f>(C56-E56)/E56*100</f>
        <v>-88.21748748399115</v>
      </c>
      <c r="G56" s="106">
        <f>G45</f>
        <v>1012</v>
      </c>
      <c r="H56" s="106">
        <f t="shared" si="0"/>
        <v>0</v>
      </c>
      <c r="I56" s="106">
        <f>I45</f>
        <v>8589</v>
      </c>
      <c r="J56" s="141">
        <f>(G56-I56)/I56*100</f>
        <v>-88.21748748399115</v>
      </c>
      <c r="K56" s="15"/>
      <c r="L56" s="15"/>
      <c r="M56" s="15"/>
      <c r="N56" s="5"/>
    </row>
    <row r="57" spans="2:14" ht="16.5" thickTop="1">
      <c r="B57" s="49"/>
      <c r="C57" s="53"/>
      <c r="D57" s="53"/>
      <c r="E57" s="9"/>
      <c r="F57" s="143"/>
      <c r="G57" s="53"/>
      <c r="H57" s="53"/>
      <c r="I57" s="9"/>
      <c r="J57" s="122"/>
      <c r="K57" s="5"/>
      <c r="L57" s="5"/>
      <c r="M57" s="5"/>
      <c r="N57" s="5"/>
    </row>
    <row r="58" spans="1:14" ht="15.75">
      <c r="A58" s="49"/>
      <c r="B58" s="49"/>
      <c r="C58" s="133" t="s">
        <v>124</v>
      </c>
      <c r="D58" s="133"/>
      <c r="E58" s="133" t="s">
        <v>124</v>
      </c>
      <c r="F58" s="145"/>
      <c r="G58" s="133" t="s">
        <v>124</v>
      </c>
      <c r="H58" s="133"/>
      <c r="I58" s="133" t="s">
        <v>124</v>
      </c>
      <c r="J58" s="131"/>
      <c r="K58" s="5"/>
      <c r="L58" s="5"/>
      <c r="M58" s="5"/>
      <c r="N58" s="5"/>
    </row>
    <row r="59" spans="1:9" ht="15.75">
      <c r="A59" s="10" t="s">
        <v>237</v>
      </c>
      <c r="B59" s="49"/>
      <c r="C59" s="53"/>
      <c r="D59" s="53"/>
      <c r="E59" s="9"/>
      <c r="F59" s="143"/>
      <c r="G59" s="53"/>
      <c r="H59" s="53"/>
      <c r="I59" s="9"/>
    </row>
    <row r="60" spans="1:10" ht="16.5" thickBot="1">
      <c r="A60" s="67" t="s">
        <v>123</v>
      </c>
      <c r="B60" s="49"/>
      <c r="C60" s="70">
        <f>EPS!F15</f>
        <v>0.04448488524921646</v>
      </c>
      <c r="D60" s="70"/>
      <c r="E60" s="70">
        <f>EPS!H15</f>
        <v>0.8309477103677134</v>
      </c>
      <c r="F60" s="141">
        <f>(C60-E60)/E60*100</f>
        <v>-94.64648801673322</v>
      </c>
      <c r="G60" s="70">
        <f>EPS!J15</f>
        <v>0.04448488524921646</v>
      </c>
      <c r="H60" s="70"/>
      <c r="I60" s="70">
        <f>EPS!L15</f>
        <v>0.8309477103677134</v>
      </c>
      <c r="J60" s="141">
        <f>(G60-I60)/I60*100</f>
        <v>-94.64648801673322</v>
      </c>
    </row>
    <row r="61" spans="1:10" ht="16.5" hidden="1" thickTop="1">
      <c r="A61" s="49"/>
      <c r="B61" s="49"/>
      <c r="C61" s="171">
        <v>0.35</v>
      </c>
      <c r="D61" s="171"/>
      <c r="E61" s="171">
        <v>-0.11</v>
      </c>
      <c r="F61" s="172">
        <f>(C61-E61)/-E61*100</f>
        <v>418.1818181818182</v>
      </c>
      <c r="G61" s="53">
        <v>0.6</v>
      </c>
      <c r="H61" s="53"/>
      <c r="I61" s="9">
        <v>1.32</v>
      </c>
      <c r="J61" s="122">
        <f>(G61-I61)/I61*100</f>
        <v>-54.545454545454554</v>
      </c>
    </row>
    <row r="62" spans="1:9" ht="16.5" thickTop="1">
      <c r="A62" s="67"/>
      <c r="B62" s="49"/>
      <c r="C62" s="134"/>
      <c r="D62" s="134"/>
      <c r="E62" s="135"/>
      <c r="F62" s="141"/>
      <c r="G62" s="134"/>
      <c r="H62" s="134"/>
      <c r="I62" s="135"/>
    </row>
    <row r="63" spans="1:9" ht="15.75">
      <c r="A63" s="54"/>
      <c r="B63" s="54"/>
      <c r="C63" s="71"/>
      <c r="D63" s="71"/>
      <c r="E63" s="71"/>
      <c r="F63" s="123"/>
      <c r="G63" s="71"/>
      <c r="H63" s="71"/>
      <c r="I63" s="71"/>
    </row>
    <row r="64" spans="1:9" ht="15.75">
      <c r="A64" s="28" t="s">
        <v>130</v>
      </c>
      <c r="B64" s="28"/>
      <c r="C64" s="66"/>
      <c r="D64" s="66"/>
      <c r="E64" s="66"/>
      <c r="F64" s="119"/>
      <c r="G64" s="66"/>
      <c r="H64" s="54"/>
      <c r="I64" s="54"/>
    </row>
    <row r="65" spans="1:9" ht="15.75">
      <c r="A65" s="13" t="s">
        <v>204</v>
      </c>
      <c r="B65" s="13"/>
      <c r="C65" s="66"/>
      <c r="D65" s="66"/>
      <c r="E65" s="66"/>
      <c r="F65" s="119"/>
      <c r="G65" s="66"/>
      <c r="H65" s="54"/>
      <c r="I65" s="54"/>
    </row>
    <row r="66" spans="1:9" ht="15.75">
      <c r="A66" s="54"/>
      <c r="B66" s="54"/>
      <c r="C66" s="66"/>
      <c r="D66" s="66"/>
      <c r="E66" s="66"/>
      <c r="F66" s="119"/>
      <c r="G66" s="66"/>
      <c r="H66" s="54"/>
      <c r="I66" s="54"/>
    </row>
    <row r="73" spans="5:9" ht="15.75">
      <c r="E73" s="7"/>
      <c r="H73" s="8"/>
      <c r="I73" s="8"/>
    </row>
  </sheetData>
  <sheetProtection/>
  <mergeCells count="6">
    <mergeCell ref="B1:I1"/>
    <mergeCell ref="B2:I2"/>
    <mergeCell ref="B3:I3"/>
    <mergeCell ref="C8:E8"/>
    <mergeCell ref="G8:I8"/>
    <mergeCell ref="L10:M10"/>
  </mergeCells>
  <printOptions/>
  <pageMargins left="0.52" right="0.45" top="0.4" bottom="0.2" header="0.4" footer="0.2"/>
  <pageSetup horizontalDpi="600" verticalDpi="600" orientation="portrait" paperSize="9" scale="75" r:id="rId2"/>
  <ignoredErrors>
    <ignoredError sqref="D30 D45 H45 F30 F40 H30 F45 F56 F5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SheetLayoutView="100" zoomScalePageLayoutView="0" workbookViewId="0" topLeftCell="A44">
      <selection activeCell="L42" sqref="L42"/>
    </sheetView>
  </sheetViews>
  <sheetFormatPr defaultColWidth="9.00390625" defaultRowHeight="15.75"/>
  <cols>
    <col min="1" max="1" width="2.375" style="38" customWidth="1"/>
    <col min="2" max="2" width="1.875" style="38" customWidth="1"/>
    <col min="3" max="3" width="12.50390625" style="38" customWidth="1"/>
    <col min="4" max="4" width="39.75390625" style="38" customWidth="1"/>
    <col min="5" max="5" width="4.00390625" style="38" customWidth="1"/>
    <col min="6" max="6" width="13.875" style="95" customWidth="1"/>
    <col min="7" max="7" width="4.00390625" style="38" customWidth="1"/>
    <col min="8" max="8" width="3.625" style="38" customWidth="1"/>
    <col min="9" max="9" width="13.375" style="38" customWidth="1"/>
    <col min="10" max="10" width="3.125" style="38" customWidth="1"/>
    <col min="11" max="16384" width="9.00390625" style="38" customWidth="1"/>
  </cols>
  <sheetData>
    <row r="1" spans="3:11" ht="18.75">
      <c r="C1" s="33"/>
      <c r="D1" s="205" t="s">
        <v>105</v>
      </c>
      <c r="E1" s="205"/>
      <c r="F1" s="205"/>
      <c r="G1" s="205"/>
      <c r="H1" s="205"/>
      <c r="I1" s="205"/>
      <c r="J1" s="205"/>
      <c r="K1" s="205"/>
    </row>
    <row r="2" spans="3:11" ht="15.75">
      <c r="C2" s="18"/>
      <c r="D2" s="206" t="s">
        <v>21</v>
      </c>
      <c r="E2" s="206"/>
      <c r="F2" s="206"/>
      <c r="G2" s="206"/>
      <c r="H2" s="206"/>
      <c r="I2" s="206"/>
      <c r="J2" s="206"/>
      <c r="K2" s="206"/>
    </row>
    <row r="3" spans="3:11" ht="15.75">
      <c r="C3" s="18"/>
      <c r="D3" s="206" t="s">
        <v>116</v>
      </c>
      <c r="E3" s="206"/>
      <c r="F3" s="206"/>
      <c r="G3" s="206"/>
      <c r="H3" s="206"/>
      <c r="I3" s="206"/>
      <c r="J3" s="206"/>
      <c r="K3" s="206"/>
    </row>
    <row r="4" spans="1:13" ht="16.5" thickBot="1">
      <c r="A4" s="32"/>
      <c r="B4" s="32"/>
      <c r="C4" s="32"/>
      <c r="D4" s="32"/>
      <c r="E4" s="32"/>
      <c r="F4" s="51"/>
      <c r="G4" s="32"/>
      <c r="H4" s="32"/>
      <c r="I4" s="32"/>
      <c r="J4" s="32"/>
      <c r="M4" s="54" t="s">
        <v>107</v>
      </c>
    </row>
    <row r="5" spans="1:10" ht="15.75">
      <c r="A5" s="1" t="s">
        <v>58</v>
      </c>
      <c r="B5" s="1"/>
      <c r="C5" s="1"/>
      <c r="D5" s="1"/>
      <c r="E5" s="1"/>
      <c r="F5" s="66"/>
      <c r="G5" s="54"/>
      <c r="H5" s="54"/>
      <c r="I5" s="54"/>
      <c r="J5" s="54"/>
    </row>
    <row r="6" spans="1:10" ht="15.75">
      <c r="A6" s="1" t="s">
        <v>197</v>
      </c>
      <c r="B6" s="1"/>
      <c r="C6" s="1"/>
      <c r="D6" s="1"/>
      <c r="E6" s="1"/>
      <c r="F6" s="66"/>
      <c r="G6" s="54"/>
      <c r="H6" s="54"/>
      <c r="J6" s="54"/>
    </row>
    <row r="7" spans="1:10" ht="15.75">
      <c r="A7" s="1"/>
      <c r="B7" s="1"/>
      <c r="C7" s="1"/>
      <c r="D7" s="1"/>
      <c r="E7" s="1"/>
      <c r="F7" s="66"/>
      <c r="G7" s="54"/>
      <c r="H7" s="54"/>
      <c r="I7" s="4" t="s">
        <v>193</v>
      </c>
      <c r="J7" s="54"/>
    </row>
    <row r="8" spans="1:10" ht="15.75">
      <c r="A8" s="1"/>
      <c r="B8" s="1"/>
      <c r="C8" s="1"/>
      <c r="D8" s="1"/>
      <c r="E8" s="1"/>
      <c r="F8" s="91" t="s">
        <v>1</v>
      </c>
      <c r="G8" s="54"/>
      <c r="H8" s="54"/>
      <c r="I8" s="6" t="s">
        <v>50</v>
      </c>
      <c r="J8" s="54"/>
    </row>
    <row r="9" spans="1:10" ht="15.75">
      <c r="A9" s="1"/>
      <c r="B9" s="1"/>
      <c r="C9" s="1"/>
      <c r="D9" s="1"/>
      <c r="E9" s="1"/>
      <c r="F9" s="91" t="s">
        <v>114</v>
      </c>
      <c r="G9" s="54"/>
      <c r="H9" s="54"/>
      <c r="I9" s="6" t="s">
        <v>114</v>
      </c>
      <c r="J9" s="54"/>
    </row>
    <row r="10" spans="1:10" ht="15.75">
      <c r="A10" s="1"/>
      <c r="B10" s="1"/>
      <c r="C10" s="1"/>
      <c r="D10" s="1"/>
      <c r="E10" s="1"/>
      <c r="F10" s="16">
        <v>43220</v>
      </c>
      <c r="G10" s="54"/>
      <c r="H10" s="54"/>
      <c r="I10" s="16">
        <v>42855</v>
      </c>
      <c r="J10" s="54"/>
    </row>
    <row r="11" spans="1:10" ht="15.75">
      <c r="A11" s="10"/>
      <c r="B11" s="10"/>
      <c r="C11" s="10"/>
      <c r="D11" s="10"/>
      <c r="E11" s="10"/>
      <c r="F11" s="52" t="s">
        <v>0</v>
      </c>
      <c r="G11" s="49"/>
      <c r="H11" s="49"/>
      <c r="I11" s="19" t="s">
        <v>0</v>
      </c>
      <c r="J11" s="54"/>
    </row>
    <row r="12" spans="1:10" ht="15.75">
      <c r="A12" s="10" t="s">
        <v>6</v>
      </c>
      <c r="B12" s="10"/>
      <c r="C12" s="49"/>
      <c r="D12" s="49"/>
      <c r="E12" s="49"/>
      <c r="F12" s="53"/>
      <c r="G12" s="49"/>
      <c r="H12" s="49"/>
      <c r="I12" s="49"/>
      <c r="J12" s="49"/>
    </row>
    <row r="13" spans="1:10" ht="15.75">
      <c r="A13" s="49" t="s">
        <v>5</v>
      </c>
      <c r="B13" s="49"/>
      <c r="C13" s="49"/>
      <c r="D13" s="49"/>
      <c r="E13" s="49"/>
      <c r="F13" s="56">
        <f>ConCPL!G40</f>
        <v>2104</v>
      </c>
      <c r="G13" s="49"/>
      <c r="H13" s="49"/>
      <c r="I13" s="58">
        <v>12711</v>
      </c>
      <c r="J13" s="49"/>
    </row>
    <row r="14" spans="1:10" ht="15.75" customHeight="1">
      <c r="A14" s="49" t="s">
        <v>64</v>
      </c>
      <c r="B14" s="49"/>
      <c r="C14" s="49"/>
      <c r="D14" s="49"/>
      <c r="E14" s="49"/>
      <c r="F14" s="56"/>
      <c r="G14" s="49"/>
      <c r="H14" s="49"/>
      <c r="I14" s="58"/>
      <c r="J14" s="49"/>
    </row>
    <row r="15" spans="1:10" ht="15.75" customHeight="1">
      <c r="A15" s="49"/>
      <c r="B15" s="49"/>
      <c r="C15" s="49" t="s">
        <v>125</v>
      </c>
      <c r="D15" s="49"/>
      <c r="E15" s="49"/>
      <c r="F15" s="56">
        <f>-ConCPL!G32</f>
        <v>0</v>
      </c>
      <c r="G15" s="49"/>
      <c r="H15" s="49"/>
      <c r="I15" s="58">
        <v>1</v>
      </c>
      <c r="J15" s="49"/>
    </row>
    <row r="16" spans="1:10" ht="15.75" customHeight="1">
      <c r="A16" s="49"/>
      <c r="B16" s="49"/>
      <c r="C16" s="49" t="s">
        <v>103</v>
      </c>
      <c r="D16" s="49"/>
      <c r="E16" s="49"/>
      <c r="F16" s="56">
        <v>636</v>
      </c>
      <c r="G16" s="49"/>
      <c r="H16" s="49"/>
      <c r="I16" s="58">
        <v>630</v>
      </c>
      <c r="J16" s="49"/>
    </row>
    <row r="17" spans="1:10" ht="15.75" customHeight="1">
      <c r="A17" s="49"/>
      <c r="B17" s="49"/>
      <c r="C17" s="53" t="s">
        <v>92</v>
      </c>
      <c r="D17" s="49"/>
      <c r="E17" s="49"/>
      <c r="F17" s="56">
        <f>ConCBS!H14-ConCBS!F14</f>
        <v>22</v>
      </c>
      <c r="G17" s="49"/>
      <c r="H17" s="49"/>
      <c r="I17" s="58">
        <v>21</v>
      </c>
      <c r="J17" s="49"/>
    </row>
    <row r="18" spans="1:10" ht="15.75" customHeight="1">
      <c r="A18" s="49"/>
      <c r="B18" s="49"/>
      <c r="C18" s="49" t="s">
        <v>37</v>
      </c>
      <c r="D18" s="49"/>
      <c r="E18" s="49"/>
      <c r="F18" s="56">
        <f>-ConCPL!G36</f>
        <v>-917</v>
      </c>
      <c r="G18" s="53"/>
      <c r="H18" s="53"/>
      <c r="I18" s="58">
        <v>-336</v>
      </c>
      <c r="J18" s="49"/>
    </row>
    <row r="19" spans="1:10" ht="15.75" customHeight="1">
      <c r="A19" s="49"/>
      <c r="B19" s="49"/>
      <c r="C19" s="53" t="s">
        <v>104</v>
      </c>
      <c r="D19" s="49"/>
      <c r="E19" s="49"/>
      <c r="F19" s="56">
        <v>-88</v>
      </c>
      <c r="G19" s="53"/>
      <c r="H19" s="53"/>
      <c r="I19" s="58">
        <v>0</v>
      </c>
      <c r="J19" s="49"/>
    </row>
    <row r="20" spans="1:10" ht="15.75">
      <c r="A20" s="49" t="s">
        <v>54</v>
      </c>
      <c r="B20" s="49"/>
      <c r="C20" s="49"/>
      <c r="D20" s="49"/>
      <c r="E20" s="49"/>
      <c r="F20" s="105">
        <f>SUM(F13:F19)</f>
        <v>1757</v>
      </c>
      <c r="G20" s="53"/>
      <c r="H20" s="53"/>
      <c r="I20" s="108">
        <f>SUM(I13:I19)</f>
        <v>13027</v>
      </c>
      <c r="J20" s="49"/>
    </row>
    <row r="21" spans="1:10" ht="15.75">
      <c r="A21" s="49"/>
      <c r="B21" s="49"/>
      <c r="C21" s="49"/>
      <c r="D21" s="49"/>
      <c r="E21" s="49"/>
      <c r="F21" s="56"/>
      <c r="G21" s="53"/>
      <c r="H21" s="53"/>
      <c r="I21" s="58"/>
      <c r="J21" s="49"/>
    </row>
    <row r="22" spans="1:10" ht="14.25" customHeight="1">
      <c r="A22" s="49" t="s">
        <v>59</v>
      </c>
      <c r="B22" s="49"/>
      <c r="C22" s="49"/>
      <c r="D22" s="49"/>
      <c r="E22" s="49"/>
      <c r="F22" s="69"/>
      <c r="G22" s="53"/>
      <c r="H22" s="53"/>
      <c r="I22" s="68"/>
      <c r="J22" s="49"/>
    </row>
    <row r="23" spans="1:10" ht="15.75" customHeight="1">
      <c r="A23" s="49"/>
      <c r="B23" s="49"/>
      <c r="C23" s="49" t="s">
        <v>53</v>
      </c>
      <c r="D23" s="49"/>
      <c r="E23" s="49"/>
      <c r="F23" s="59">
        <f>+ConCBS!H22-ConCBS!F22+3492</f>
        <v>-5981</v>
      </c>
      <c r="G23" s="53"/>
      <c r="H23" s="53"/>
      <c r="I23" s="59">
        <v>-2422</v>
      </c>
      <c r="J23" s="49"/>
    </row>
    <row r="24" spans="1:10" s="115" customFormat="1" ht="15.75" customHeight="1">
      <c r="A24" s="114"/>
      <c r="B24" s="114"/>
      <c r="C24" s="54" t="s">
        <v>196</v>
      </c>
      <c r="D24" s="114"/>
      <c r="E24" s="114"/>
      <c r="F24" s="136">
        <f>+ConCBS!H23-ConCBS!F23</f>
        <v>430</v>
      </c>
      <c r="G24" s="116"/>
      <c r="H24" s="116"/>
      <c r="I24" s="60">
        <v>0</v>
      </c>
      <c r="J24" s="114"/>
    </row>
    <row r="25" spans="1:17" ht="15.75" customHeight="1">
      <c r="A25" s="49"/>
      <c r="B25" s="49"/>
      <c r="C25" s="49" t="s">
        <v>72</v>
      </c>
      <c r="D25" s="49"/>
      <c r="E25" s="49"/>
      <c r="F25" s="61">
        <f>ConCBS!H24-ConCBS!F24</f>
        <v>-3115</v>
      </c>
      <c r="G25" s="53"/>
      <c r="H25" s="53"/>
      <c r="I25" s="61">
        <v>-15896</v>
      </c>
      <c r="J25" s="49"/>
      <c r="Q25" s="54" t="s">
        <v>71</v>
      </c>
    </row>
    <row r="26" spans="1:10" ht="15.75">
      <c r="A26" s="49"/>
      <c r="B26" s="49"/>
      <c r="C26" s="49" t="s">
        <v>70</v>
      </c>
      <c r="D26" s="49"/>
      <c r="E26" s="49"/>
      <c r="F26" s="63">
        <f>ConCBS!F52-ConCBS!H52</f>
        <v>-311</v>
      </c>
      <c r="G26" s="53"/>
      <c r="H26" s="53"/>
      <c r="I26" s="62">
        <v>1278</v>
      </c>
      <c r="J26" s="49"/>
    </row>
    <row r="27" spans="1:10" ht="15.75">
      <c r="A27" s="49"/>
      <c r="B27" s="49"/>
      <c r="C27" s="49"/>
      <c r="D27" s="49"/>
      <c r="E27" s="49"/>
      <c r="F27" s="56">
        <f>SUM(F23:F26)</f>
        <v>-8977</v>
      </c>
      <c r="G27" s="53"/>
      <c r="H27" s="53"/>
      <c r="I27" s="58">
        <f>SUM(I23:I26)</f>
        <v>-17040</v>
      </c>
      <c r="J27" s="49"/>
    </row>
    <row r="28" spans="1:10" ht="15.75">
      <c r="A28" s="49"/>
      <c r="B28" s="49"/>
      <c r="C28" s="49"/>
      <c r="D28" s="49"/>
      <c r="E28" s="49"/>
      <c r="F28" s="69"/>
      <c r="G28" s="53"/>
      <c r="H28" s="53"/>
      <c r="I28" s="68"/>
      <c r="J28" s="49"/>
    </row>
    <row r="29" spans="1:10" ht="15.75">
      <c r="A29" s="49" t="s">
        <v>117</v>
      </c>
      <c r="B29" s="49"/>
      <c r="C29" s="49"/>
      <c r="D29" s="49"/>
      <c r="E29" s="49"/>
      <c r="F29" s="84">
        <f>F20+F27</f>
        <v>-7220</v>
      </c>
      <c r="G29" s="53"/>
      <c r="H29" s="53"/>
      <c r="I29" s="64">
        <f>I20+I27</f>
        <v>-4013</v>
      </c>
      <c r="J29" s="53"/>
    </row>
    <row r="30" spans="1:10" ht="15.75" customHeight="1">
      <c r="A30" s="49"/>
      <c r="B30" s="49"/>
      <c r="C30" s="49" t="s">
        <v>8</v>
      </c>
      <c r="D30" s="49"/>
      <c r="E30" s="49"/>
      <c r="F30" s="69">
        <f>+ConCBS!H25-ConCBS!F25+ConCBS!F53-ConCBS!H53+ConCBS!F47-ConCBS!H47+ConCPL!G42+ConCBS!H18-ConCBS!F18</f>
        <v>-1918</v>
      </c>
      <c r="G30" s="53"/>
      <c r="H30" s="53"/>
      <c r="I30" s="68">
        <v>-1135</v>
      </c>
      <c r="J30" s="53"/>
    </row>
    <row r="31" spans="1:10" ht="15.75">
      <c r="A31" s="53" t="s">
        <v>108</v>
      </c>
      <c r="B31" s="53"/>
      <c r="C31" s="27"/>
      <c r="D31" s="27"/>
      <c r="E31" s="27"/>
      <c r="F31" s="56">
        <f>F29+F30</f>
        <v>-9138</v>
      </c>
      <c r="G31" s="53"/>
      <c r="H31" s="53"/>
      <c r="I31" s="56">
        <f>SUM(I29:I30)</f>
        <v>-5148</v>
      </c>
      <c r="J31" s="27"/>
    </row>
    <row r="32" spans="1:10" ht="15.75">
      <c r="A32" s="49"/>
      <c r="B32" s="49"/>
      <c r="C32" s="49"/>
      <c r="D32" s="49"/>
      <c r="E32" s="49"/>
      <c r="F32" s="56"/>
      <c r="G32" s="53"/>
      <c r="H32" s="53"/>
      <c r="I32" s="58"/>
      <c r="J32" s="53"/>
    </row>
    <row r="33" spans="1:10" ht="15.75">
      <c r="A33" s="10" t="s">
        <v>9</v>
      </c>
      <c r="B33" s="10"/>
      <c r="C33" s="10"/>
      <c r="D33" s="49"/>
      <c r="E33" s="49"/>
      <c r="F33" s="69"/>
      <c r="G33" s="53"/>
      <c r="H33" s="53"/>
      <c r="I33" s="68"/>
      <c r="J33" s="49"/>
    </row>
    <row r="34" spans="1:10" ht="15.75">
      <c r="A34" s="49"/>
      <c r="B34" s="49"/>
      <c r="C34" s="49" t="s">
        <v>102</v>
      </c>
      <c r="D34" s="49"/>
      <c r="E34" s="49"/>
      <c r="F34" s="59">
        <f>+ConCBS!H13-ConCBS!F13-F16</f>
        <v>-765</v>
      </c>
      <c r="G34" s="53"/>
      <c r="H34" s="53"/>
      <c r="I34" s="57">
        <v>-590</v>
      </c>
      <c r="J34" s="49"/>
    </row>
    <row r="35" spans="1:10" ht="15.75">
      <c r="A35" s="49"/>
      <c r="B35" s="49"/>
      <c r="C35" s="49" t="s">
        <v>34</v>
      </c>
      <c r="D35" s="49"/>
      <c r="E35" s="49"/>
      <c r="F35" s="61">
        <v>-2188</v>
      </c>
      <c r="G35" s="53"/>
      <c r="H35" s="53"/>
      <c r="I35" s="60">
        <v>-26683</v>
      </c>
      <c r="J35" s="49"/>
    </row>
    <row r="36" spans="1:10" ht="15.75">
      <c r="A36" s="49"/>
      <c r="B36" s="49"/>
      <c r="C36" s="53" t="s">
        <v>239</v>
      </c>
      <c r="F36" s="61">
        <f>ConCBS!H26-ConCBS!F26-CCFS!F19-F38</f>
        <v>-15000</v>
      </c>
      <c r="I36" s="61">
        <v>0</v>
      </c>
      <c r="J36" s="49"/>
    </row>
    <row r="37" spans="1:10" ht="15.75">
      <c r="A37" s="49"/>
      <c r="B37" s="49"/>
      <c r="C37" s="49" t="s">
        <v>10</v>
      </c>
      <c r="D37" s="49"/>
      <c r="E37" s="49"/>
      <c r="F37" s="61">
        <f>-F18</f>
        <v>917</v>
      </c>
      <c r="G37" s="53"/>
      <c r="H37" s="53"/>
      <c r="I37" s="60">
        <f>-I18</f>
        <v>336</v>
      </c>
      <c r="J37" s="49"/>
    </row>
    <row r="38" spans="1:10" ht="15.75" hidden="1">
      <c r="A38" s="49"/>
      <c r="B38" s="49"/>
      <c r="C38" s="53" t="s">
        <v>190</v>
      </c>
      <c r="D38" s="49"/>
      <c r="E38" s="49"/>
      <c r="F38" s="61">
        <v>0</v>
      </c>
      <c r="G38" s="53"/>
      <c r="H38" s="53"/>
      <c r="I38" s="60">
        <v>0</v>
      </c>
      <c r="J38" s="49"/>
    </row>
    <row r="39" spans="1:10" ht="15.75">
      <c r="A39" s="49"/>
      <c r="B39" s="49"/>
      <c r="C39" s="49" t="s">
        <v>238</v>
      </c>
      <c r="D39" s="49"/>
      <c r="E39" s="49"/>
      <c r="F39" s="63">
        <f>ConCBS!H27-ConCBS!F27</f>
        <v>15000</v>
      </c>
      <c r="G39" s="53"/>
      <c r="H39" s="53"/>
      <c r="I39" s="62">
        <v>0</v>
      </c>
      <c r="J39" s="49"/>
    </row>
    <row r="40" spans="1:10" ht="15.75">
      <c r="A40" s="53" t="s">
        <v>131</v>
      </c>
      <c r="B40" s="53"/>
      <c r="C40" s="27"/>
      <c r="D40" s="27"/>
      <c r="E40" s="27"/>
      <c r="F40" s="56">
        <f>SUM(F34:F39)</f>
        <v>-2036</v>
      </c>
      <c r="G40" s="53"/>
      <c r="H40" s="53"/>
      <c r="I40" s="56">
        <f>SUM(I34:I39)</f>
        <v>-26937</v>
      </c>
      <c r="J40" s="27"/>
    </row>
    <row r="41" spans="1:10" ht="15.75">
      <c r="A41" s="49"/>
      <c r="B41" s="49"/>
      <c r="C41" s="49"/>
      <c r="D41" s="49"/>
      <c r="E41" s="49"/>
      <c r="F41" s="56"/>
      <c r="G41" s="53"/>
      <c r="H41" s="53"/>
      <c r="I41" s="58"/>
      <c r="J41" s="49"/>
    </row>
    <row r="42" spans="1:10" ht="15.75">
      <c r="A42" s="10" t="s">
        <v>118</v>
      </c>
      <c r="B42" s="10"/>
      <c r="C42" s="49"/>
      <c r="D42" s="49"/>
      <c r="E42" s="49"/>
      <c r="F42" s="56"/>
      <c r="G42" s="53"/>
      <c r="H42" s="53"/>
      <c r="I42" s="58"/>
      <c r="J42" s="49"/>
    </row>
    <row r="43" spans="1:10" ht="15.75">
      <c r="A43" s="49"/>
      <c r="B43" s="49"/>
      <c r="C43" s="53" t="s">
        <v>182</v>
      </c>
      <c r="D43" s="49"/>
      <c r="E43" s="49"/>
      <c r="F43" s="59">
        <f>ConCBS!F48+ConCBS!F54-ConCBS!H48-ConCBS!H54</f>
        <v>-7091</v>
      </c>
      <c r="G43" s="53"/>
      <c r="H43" s="53"/>
      <c r="I43" s="57">
        <v>23979</v>
      </c>
      <c r="J43" s="49"/>
    </row>
    <row r="44" spans="1:10" ht="15.75">
      <c r="A44" s="49"/>
      <c r="B44" s="49"/>
      <c r="C44" s="49" t="s">
        <v>36</v>
      </c>
      <c r="D44" s="49"/>
      <c r="E44" s="49"/>
      <c r="F44" s="61">
        <v>0</v>
      </c>
      <c r="G44" s="53"/>
      <c r="H44" s="53"/>
      <c r="I44" s="60">
        <v>-2275</v>
      </c>
      <c r="J44" s="49"/>
    </row>
    <row r="45" spans="1:10" ht="15.75">
      <c r="A45" s="49"/>
      <c r="B45" s="49"/>
      <c r="C45" s="53" t="s">
        <v>119</v>
      </c>
      <c r="D45" s="49"/>
      <c r="E45" s="49"/>
      <c r="F45" s="63">
        <v>0</v>
      </c>
      <c r="G45" s="53"/>
      <c r="H45" s="53"/>
      <c r="I45" s="62">
        <v>151662</v>
      </c>
      <c r="J45" s="49"/>
    </row>
    <row r="46" spans="1:10" ht="15" customHeight="1">
      <c r="A46" s="53" t="s">
        <v>240</v>
      </c>
      <c r="B46" s="53"/>
      <c r="C46" s="53"/>
      <c r="D46" s="53"/>
      <c r="E46" s="53"/>
      <c r="F46" s="56">
        <f>SUM(F43:F45)</f>
        <v>-7091</v>
      </c>
      <c r="G46" s="53"/>
      <c r="H46" s="53"/>
      <c r="I46" s="56">
        <f>SUM(I43:I45)</f>
        <v>173366</v>
      </c>
      <c r="J46" s="53"/>
    </row>
    <row r="47" spans="1:10" ht="15.75">
      <c r="A47" s="49"/>
      <c r="B47" s="49"/>
      <c r="C47" s="49"/>
      <c r="D47" s="49"/>
      <c r="E47" s="49"/>
      <c r="F47" s="69"/>
      <c r="G47" s="53"/>
      <c r="H47" s="53"/>
      <c r="I47" s="104"/>
      <c r="J47" s="49"/>
    </row>
    <row r="48" spans="1:10" ht="15.75">
      <c r="A48" s="49" t="s">
        <v>241</v>
      </c>
      <c r="B48" s="49"/>
      <c r="C48" s="49"/>
      <c r="D48" s="49"/>
      <c r="E48" s="49"/>
      <c r="F48" s="56">
        <f>+F46+F40+F31</f>
        <v>-18265</v>
      </c>
      <c r="G48" s="53"/>
      <c r="H48" s="53"/>
      <c r="I48" s="56">
        <f>I31+I40+I46</f>
        <v>141281</v>
      </c>
      <c r="J48" s="49"/>
    </row>
    <row r="49" spans="1:10" ht="15.75">
      <c r="A49" s="49" t="s">
        <v>35</v>
      </c>
      <c r="B49" s="49"/>
      <c r="C49" s="49"/>
      <c r="D49" s="49"/>
      <c r="E49" s="49"/>
      <c r="F49" s="56">
        <v>110447</v>
      </c>
      <c r="G49" s="53"/>
      <c r="H49" s="53"/>
      <c r="I49" s="58">
        <v>79759</v>
      </c>
      <c r="J49" s="49"/>
    </row>
    <row r="50" spans="1:10" ht="15.75">
      <c r="A50" s="53" t="s">
        <v>110</v>
      </c>
      <c r="B50" s="53"/>
      <c r="C50" s="27"/>
      <c r="D50" s="27"/>
      <c r="E50" s="27"/>
      <c r="F50" s="29">
        <f>+F48+F49</f>
        <v>92182</v>
      </c>
      <c r="G50" s="27"/>
      <c r="H50" s="27"/>
      <c r="I50" s="103">
        <f>SUM(I48:I49)</f>
        <v>221040</v>
      </c>
      <c r="J50" s="49"/>
    </row>
    <row r="51" spans="1:10" ht="16.5" thickBot="1">
      <c r="A51" s="10"/>
      <c r="B51" s="10"/>
      <c r="C51" s="49"/>
      <c r="D51" s="49"/>
      <c r="E51" s="49"/>
      <c r="F51" s="137"/>
      <c r="G51" s="53"/>
      <c r="H51" s="53"/>
      <c r="I51" s="100"/>
      <c r="J51" s="49"/>
    </row>
    <row r="52" spans="1:10" ht="15.75">
      <c r="A52" s="72" t="s">
        <v>111</v>
      </c>
      <c r="B52" s="73"/>
      <c r="C52" s="73"/>
      <c r="D52" s="73"/>
      <c r="E52" s="73"/>
      <c r="F52" s="74"/>
      <c r="G52" s="74"/>
      <c r="H52" s="74"/>
      <c r="I52" s="73"/>
      <c r="J52" s="75"/>
    </row>
    <row r="53" spans="1:10" ht="15.75">
      <c r="A53" s="76" t="s">
        <v>96</v>
      </c>
      <c r="B53" s="49"/>
      <c r="C53" s="49"/>
      <c r="D53" s="49"/>
      <c r="E53" s="49"/>
      <c r="F53" s="56">
        <f>ConCBS!F29</f>
        <v>42908</v>
      </c>
      <c r="G53" s="53"/>
      <c r="H53" s="53"/>
      <c r="I53" s="56">
        <v>24751</v>
      </c>
      <c r="J53" s="77"/>
    </row>
    <row r="54" spans="1:10" ht="15.75">
      <c r="A54" s="76" t="s">
        <v>55</v>
      </c>
      <c r="B54" s="49"/>
      <c r="C54" s="49"/>
      <c r="D54" s="49"/>
      <c r="E54" s="49"/>
      <c r="F54" s="56">
        <f>ConCBS!F30</f>
        <v>49274</v>
      </c>
      <c r="G54" s="53"/>
      <c r="H54" s="53"/>
      <c r="I54" s="56">
        <v>196289</v>
      </c>
      <c r="J54" s="77"/>
    </row>
    <row r="55" spans="1:10" ht="16.5" thickBot="1">
      <c r="A55" s="76"/>
      <c r="B55" s="49"/>
      <c r="C55" s="49"/>
      <c r="D55" s="49"/>
      <c r="E55" s="49"/>
      <c r="F55" s="23">
        <f>SUM(F53:F54)</f>
        <v>92182</v>
      </c>
      <c r="G55" s="53"/>
      <c r="H55" s="53"/>
      <c r="I55" s="23">
        <f>SUM(I53:I54)</f>
        <v>221040</v>
      </c>
      <c r="J55" s="77"/>
    </row>
    <row r="56" spans="1:10" ht="17.25" thickBot="1" thickTop="1">
      <c r="A56" s="78"/>
      <c r="B56" s="79"/>
      <c r="C56" s="79"/>
      <c r="D56" s="79"/>
      <c r="E56" s="79"/>
      <c r="F56" s="138"/>
      <c r="G56" s="80"/>
      <c r="H56" s="80"/>
      <c r="I56" s="81"/>
      <c r="J56" s="82"/>
    </row>
    <row r="57" spans="1:10" ht="15.75">
      <c r="A57" s="49"/>
      <c r="B57" s="49"/>
      <c r="C57" s="49"/>
      <c r="D57" s="49"/>
      <c r="E57" s="49"/>
      <c r="F57" s="84">
        <f>F50-F55</f>
        <v>0</v>
      </c>
      <c r="G57" s="53"/>
      <c r="H57" s="53"/>
      <c r="I57" s="56"/>
      <c r="J57" s="54"/>
    </row>
    <row r="58" spans="1:10" ht="15.75">
      <c r="A58" s="28" t="s">
        <v>63</v>
      </c>
      <c r="B58" s="49"/>
      <c r="C58" s="28"/>
      <c r="D58" s="28"/>
      <c r="E58" s="49"/>
      <c r="F58" s="53"/>
      <c r="G58" s="53"/>
      <c r="H58" s="53"/>
      <c r="I58" s="56"/>
      <c r="J58" s="54"/>
    </row>
    <row r="59" spans="1:10" ht="15.75">
      <c r="A59" s="13" t="s">
        <v>203</v>
      </c>
      <c r="B59" s="49"/>
      <c r="C59" s="28"/>
      <c r="D59" s="28"/>
      <c r="E59" s="49"/>
      <c r="F59" s="53"/>
      <c r="G59" s="53"/>
      <c r="H59" s="53"/>
      <c r="I59" s="56"/>
      <c r="J59" s="54"/>
    </row>
    <row r="60" spans="1:9" ht="15.75">
      <c r="A60" s="35"/>
      <c r="B60" s="35"/>
      <c r="C60" s="35"/>
      <c r="D60" s="35"/>
      <c r="E60" s="35"/>
      <c r="F60" s="36"/>
      <c r="G60" s="36"/>
      <c r="H60" s="36"/>
      <c r="I60" s="37"/>
    </row>
    <row r="61" spans="1:9" ht="15.75">
      <c r="A61" s="35"/>
      <c r="B61" s="35"/>
      <c r="C61" s="35"/>
      <c r="D61" s="35"/>
      <c r="E61" s="35"/>
      <c r="F61" s="36"/>
      <c r="G61" s="36"/>
      <c r="H61" s="36"/>
      <c r="I61" s="37"/>
    </row>
    <row r="62" spans="1:9" ht="15.75">
      <c r="A62" s="35"/>
      <c r="B62" s="35"/>
      <c r="C62" s="35"/>
      <c r="D62" s="35"/>
      <c r="E62" s="35"/>
      <c r="F62" s="36"/>
      <c r="G62" s="36"/>
      <c r="H62" s="36"/>
      <c r="I62" s="37"/>
    </row>
    <row r="63" spans="1:9" ht="15.75">
      <c r="A63" s="35"/>
      <c r="B63" s="35"/>
      <c r="C63" s="35"/>
      <c r="D63" s="35"/>
      <c r="E63" s="35"/>
      <c r="F63" s="36"/>
      <c r="G63" s="36"/>
      <c r="H63" s="36"/>
      <c r="I63" s="37"/>
    </row>
    <row r="64" spans="1:9" ht="15.75">
      <c r="A64" s="35"/>
      <c r="B64" s="35"/>
      <c r="C64" s="35"/>
      <c r="D64" s="35"/>
      <c r="E64" s="35"/>
      <c r="F64" s="36"/>
      <c r="G64" s="36"/>
      <c r="H64" s="36"/>
      <c r="I64" s="37"/>
    </row>
    <row r="65" spans="1:9" ht="15.75">
      <c r="A65" s="35"/>
      <c r="B65" s="35"/>
      <c r="C65" s="35"/>
      <c r="D65" s="35"/>
      <c r="E65" s="35"/>
      <c r="F65" s="36"/>
      <c r="G65" s="36"/>
      <c r="H65" s="36"/>
      <c r="I65" s="37"/>
    </row>
    <row r="66" spans="1:9" ht="15.75">
      <c r="A66" s="35"/>
      <c r="B66" s="35"/>
      <c r="C66" s="35"/>
      <c r="D66" s="35"/>
      <c r="E66" s="35"/>
      <c r="F66" s="36"/>
      <c r="G66" s="36"/>
      <c r="H66" s="36"/>
      <c r="I66" s="37"/>
    </row>
    <row r="67" spans="1:9" ht="15.75">
      <c r="A67" s="35"/>
      <c r="B67" s="35"/>
      <c r="C67" s="35"/>
      <c r="D67" s="35"/>
      <c r="E67" s="35"/>
      <c r="F67" s="36"/>
      <c r="G67" s="36"/>
      <c r="H67" s="36"/>
      <c r="I67" s="37"/>
    </row>
    <row r="68" spans="1:9" ht="15.75">
      <c r="A68" s="35"/>
      <c r="B68" s="35"/>
      <c r="C68" s="35"/>
      <c r="D68" s="35"/>
      <c r="E68" s="35"/>
      <c r="F68" s="36"/>
      <c r="G68" s="36"/>
      <c r="H68" s="36"/>
      <c r="I68" s="37"/>
    </row>
    <row r="69" spans="1:9" ht="15.75">
      <c r="A69" s="35"/>
      <c r="B69" s="35"/>
      <c r="C69" s="35"/>
      <c r="D69" s="35"/>
      <c r="E69" s="35"/>
      <c r="F69" s="36"/>
      <c r="G69" s="35"/>
      <c r="H69" s="35"/>
      <c r="I69" s="35"/>
    </row>
    <row r="70" spans="1:9" ht="15.75">
      <c r="A70" s="35"/>
      <c r="B70" s="35"/>
      <c r="C70" s="35"/>
      <c r="D70" s="35"/>
      <c r="E70" s="35"/>
      <c r="F70" s="36"/>
      <c r="G70" s="35"/>
      <c r="H70" s="35"/>
      <c r="I70" s="35"/>
    </row>
    <row r="71" spans="1:9" ht="15.75">
      <c r="A71" s="35"/>
      <c r="B71" s="35"/>
      <c r="C71" s="35"/>
      <c r="D71" s="35"/>
      <c r="E71" s="35"/>
      <c r="F71" s="36"/>
      <c r="G71" s="35"/>
      <c r="H71" s="35"/>
      <c r="I71" s="35"/>
    </row>
    <row r="72" spans="1:9" ht="15.75">
      <c r="A72" s="35"/>
      <c r="B72" s="35"/>
      <c r="C72" s="35"/>
      <c r="D72" s="35"/>
      <c r="E72" s="35"/>
      <c r="F72" s="36"/>
      <c r="G72" s="35"/>
      <c r="H72" s="35"/>
      <c r="I72" s="35"/>
    </row>
    <row r="73" spans="1:9" ht="15.75">
      <c r="A73" s="35"/>
      <c r="B73" s="35"/>
      <c r="C73" s="35"/>
      <c r="D73" s="35"/>
      <c r="E73" s="35"/>
      <c r="F73" s="36"/>
      <c r="G73" s="35"/>
      <c r="H73" s="35"/>
      <c r="I73" s="35"/>
    </row>
    <row r="74" spans="1:9" ht="15.75">
      <c r="A74" s="35"/>
      <c r="B74" s="35"/>
      <c r="C74" s="35"/>
      <c r="D74" s="35"/>
      <c r="E74" s="35"/>
      <c r="F74" s="36"/>
      <c r="G74" s="35"/>
      <c r="H74" s="35"/>
      <c r="I74" s="35"/>
    </row>
    <row r="75" spans="1:9" ht="15.75">
      <c r="A75" s="35"/>
      <c r="B75" s="35"/>
      <c r="C75" s="35"/>
      <c r="D75" s="35"/>
      <c r="E75" s="35"/>
      <c r="F75" s="36"/>
      <c r="G75" s="35"/>
      <c r="H75" s="35"/>
      <c r="I75" s="35"/>
    </row>
    <row r="76" spans="1:9" ht="15.75">
      <c r="A76" s="35"/>
      <c r="B76" s="35"/>
      <c r="C76" s="35"/>
      <c r="D76" s="35"/>
      <c r="E76" s="35"/>
      <c r="F76" s="36"/>
      <c r="G76" s="35"/>
      <c r="H76" s="35"/>
      <c r="I76" s="35"/>
    </row>
    <row r="77" spans="1:9" ht="15.75">
      <c r="A77" s="35"/>
      <c r="B77" s="35"/>
      <c r="C77" s="35"/>
      <c r="D77" s="35"/>
      <c r="E77" s="35"/>
      <c r="F77" s="36"/>
      <c r="G77" s="35"/>
      <c r="H77" s="35"/>
      <c r="I77" s="35"/>
    </row>
    <row r="78" spans="1:9" ht="15.75">
      <c r="A78" s="35"/>
      <c r="B78" s="35"/>
      <c r="C78" s="35"/>
      <c r="D78" s="35"/>
      <c r="E78" s="35"/>
      <c r="F78" s="36"/>
      <c r="G78" s="35"/>
      <c r="H78" s="35"/>
      <c r="I78" s="35"/>
    </row>
    <row r="79" spans="1:9" ht="15.75">
      <c r="A79" s="35"/>
      <c r="B79" s="35"/>
      <c r="C79" s="35"/>
      <c r="D79" s="35"/>
      <c r="E79" s="35"/>
      <c r="F79" s="36"/>
      <c r="G79" s="35"/>
      <c r="H79" s="35"/>
      <c r="I79" s="35"/>
    </row>
    <row r="80" spans="1:9" ht="15.75">
      <c r="A80" s="35"/>
      <c r="B80" s="35"/>
      <c r="C80" s="35"/>
      <c r="D80" s="35"/>
      <c r="E80" s="35"/>
      <c r="F80" s="36"/>
      <c r="G80" s="35"/>
      <c r="H80" s="35"/>
      <c r="I80" s="35"/>
    </row>
    <row r="81" spans="1:9" ht="15.75">
      <c r="A81" s="35"/>
      <c r="B81" s="35"/>
      <c r="C81" s="35"/>
      <c r="D81" s="35"/>
      <c r="E81" s="35"/>
      <c r="F81" s="36"/>
      <c r="G81" s="35"/>
      <c r="H81" s="35"/>
      <c r="I81" s="35"/>
    </row>
    <row r="82" spans="1:9" ht="15.75">
      <c r="A82" s="35"/>
      <c r="B82" s="35"/>
      <c r="C82" s="35"/>
      <c r="D82" s="35"/>
      <c r="E82" s="35"/>
      <c r="F82" s="36"/>
      <c r="G82" s="35"/>
      <c r="H82" s="35"/>
      <c r="I82" s="35"/>
    </row>
    <row r="83" spans="1:9" ht="15.75">
      <c r="A83" s="35"/>
      <c r="B83" s="35"/>
      <c r="C83" s="35"/>
      <c r="D83" s="35"/>
      <c r="E83" s="35"/>
      <c r="F83" s="36"/>
      <c r="G83" s="35"/>
      <c r="H83" s="35"/>
      <c r="I83" s="35"/>
    </row>
    <row r="84" spans="1:9" ht="15.75">
      <c r="A84" s="35"/>
      <c r="B84" s="35"/>
      <c r="C84" s="35"/>
      <c r="D84" s="35"/>
      <c r="E84" s="35"/>
      <c r="F84" s="36"/>
      <c r="G84" s="35"/>
      <c r="H84" s="35"/>
      <c r="I84" s="35"/>
    </row>
    <row r="85" spans="1:9" ht="15.75">
      <c r="A85" s="35"/>
      <c r="B85" s="35"/>
      <c r="C85" s="35"/>
      <c r="D85" s="35"/>
      <c r="E85" s="35"/>
      <c r="F85" s="36"/>
      <c r="G85" s="35"/>
      <c r="H85" s="35"/>
      <c r="I85" s="35"/>
    </row>
    <row r="86" spans="1:9" ht="15.75">
      <c r="A86" s="35"/>
      <c r="B86" s="35"/>
      <c r="C86" s="35"/>
      <c r="D86" s="35"/>
      <c r="E86" s="35"/>
      <c r="F86" s="36"/>
      <c r="G86" s="35"/>
      <c r="H86" s="35"/>
      <c r="I86" s="35"/>
    </row>
    <row r="87" spans="1:9" ht="15.75">
      <c r="A87" s="35"/>
      <c r="B87" s="35"/>
      <c r="C87" s="35"/>
      <c r="D87" s="35"/>
      <c r="E87" s="35"/>
      <c r="F87" s="36"/>
      <c r="G87" s="35"/>
      <c r="H87" s="35"/>
      <c r="I87" s="35"/>
    </row>
    <row r="88" spans="1:9" ht="15.75">
      <c r="A88" s="35"/>
      <c r="B88" s="35"/>
      <c r="C88" s="35"/>
      <c r="D88" s="35"/>
      <c r="E88" s="35"/>
      <c r="F88" s="36"/>
      <c r="G88" s="35"/>
      <c r="H88" s="35"/>
      <c r="I88" s="35"/>
    </row>
    <row r="89" spans="1:9" ht="15.75">
      <c r="A89" s="35"/>
      <c r="B89" s="35"/>
      <c r="C89" s="35"/>
      <c r="D89" s="35"/>
      <c r="E89" s="35"/>
      <c r="F89" s="36"/>
      <c r="G89" s="35"/>
      <c r="H89" s="35"/>
      <c r="I89" s="35"/>
    </row>
    <row r="90" spans="1:9" ht="15.75">
      <c r="A90" s="35"/>
      <c r="B90" s="35"/>
      <c r="C90" s="35"/>
      <c r="D90" s="35"/>
      <c r="E90" s="35"/>
      <c r="F90" s="36"/>
      <c r="G90" s="35"/>
      <c r="H90" s="35"/>
      <c r="I90" s="35"/>
    </row>
    <row r="91" spans="1:9" ht="15.75">
      <c r="A91" s="35"/>
      <c r="B91" s="35"/>
      <c r="C91" s="35"/>
      <c r="D91" s="35"/>
      <c r="E91" s="35"/>
      <c r="F91" s="36"/>
      <c r="G91" s="35"/>
      <c r="H91" s="35"/>
      <c r="I91" s="35"/>
    </row>
    <row r="92" spans="1:9" ht="15.75">
      <c r="A92" s="35"/>
      <c r="B92" s="35"/>
      <c r="C92" s="35"/>
      <c r="D92" s="35"/>
      <c r="E92" s="35"/>
      <c r="F92" s="36"/>
      <c r="G92" s="35"/>
      <c r="H92" s="35"/>
      <c r="I92" s="35"/>
    </row>
    <row r="93" spans="1:9" ht="15.75">
      <c r="A93" s="35"/>
      <c r="B93" s="35"/>
      <c r="C93" s="35"/>
      <c r="D93" s="35"/>
      <c r="E93" s="35"/>
      <c r="F93" s="36"/>
      <c r="G93" s="35"/>
      <c r="H93" s="35"/>
      <c r="I93" s="35"/>
    </row>
    <row r="94" spans="1:9" ht="15.75">
      <c r="A94" s="35"/>
      <c r="B94" s="35"/>
      <c r="C94" s="35"/>
      <c r="D94" s="35"/>
      <c r="E94" s="35"/>
      <c r="F94" s="36"/>
      <c r="G94" s="35"/>
      <c r="H94" s="35"/>
      <c r="I94" s="35"/>
    </row>
    <row r="95" spans="1:9" ht="15.75">
      <c r="A95" s="35"/>
      <c r="B95" s="35"/>
      <c r="C95" s="35"/>
      <c r="D95" s="35"/>
      <c r="E95" s="35"/>
      <c r="F95" s="36"/>
      <c r="G95" s="35"/>
      <c r="H95" s="35"/>
      <c r="I95" s="35"/>
    </row>
    <row r="96" spans="1:9" ht="15.75">
      <c r="A96" s="35"/>
      <c r="B96" s="35"/>
      <c r="C96" s="35"/>
      <c r="D96" s="35"/>
      <c r="E96" s="35"/>
      <c r="F96" s="36"/>
      <c r="G96" s="35"/>
      <c r="H96" s="35"/>
      <c r="I96" s="35"/>
    </row>
    <row r="97" spans="1:9" ht="15.75">
      <c r="A97" s="35"/>
      <c r="B97" s="35"/>
      <c r="C97" s="35"/>
      <c r="D97" s="35"/>
      <c r="E97" s="35"/>
      <c r="F97" s="36"/>
      <c r="G97" s="35"/>
      <c r="H97" s="35"/>
      <c r="I97" s="35"/>
    </row>
    <row r="98" spans="1:9" ht="15.75">
      <c r="A98" s="35"/>
      <c r="B98" s="35"/>
      <c r="C98" s="35"/>
      <c r="D98" s="35"/>
      <c r="E98" s="35"/>
      <c r="F98" s="36"/>
      <c r="G98" s="35"/>
      <c r="H98" s="35"/>
      <c r="I98" s="35"/>
    </row>
    <row r="99" spans="1:9" ht="15.75">
      <c r="A99" s="35"/>
      <c r="B99" s="35"/>
      <c r="C99" s="35"/>
      <c r="D99" s="35"/>
      <c r="E99" s="35"/>
      <c r="F99" s="36"/>
      <c r="G99" s="35"/>
      <c r="H99" s="35"/>
      <c r="I99" s="35"/>
    </row>
    <row r="100" spans="1:9" ht="15.75">
      <c r="A100" s="35"/>
      <c r="B100" s="35"/>
      <c r="C100" s="35"/>
      <c r="D100" s="35"/>
      <c r="E100" s="35"/>
      <c r="F100" s="36"/>
      <c r="G100" s="35"/>
      <c r="H100" s="35"/>
      <c r="I100" s="35"/>
    </row>
    <row r="101" spans="1:9" ht="15.75">
      <c r="A101" s="35"/>
      <c r="B101" s="35"/>
      <c r="C101" s="35"/>
      <c r="D101" s="35"/>
      <c r="E101" s="35"/>
      <c r="F101" s="36"/>
      <c r="G101" s="35"/>
      <c r="H101" s="35"/>
      <c r="I101" s="35"/>
    </row>
    <row r="102" spans="1:9" ht="15.75">
      <c r="A102" s="35"/>
      <c r="B102" s="35"/>
      <c r="C102" s="35"/>
      <c r="D102" s="35"/>
      <c r="E102" s="35"/>
      <c r="F102" s="36"/>
      <c r="G102" s="35"/>
      <c r="H102" s="35"/>
      <c r="I102" s="35"/>
    </row>
    <row r="103" spans="1:9" ht="15.75">
      <c r="A103" s="35"/>
      <c r="B103" s="35"/>
      <c r="C103" s="35"/>
      <c r="D103" s="35"/>
      <c r="E103" s="35"/>
      <c r="F103" s="36"/>
      <c r="G103" s="35"/>
      <c r="H103" s="35"/>
      <c r="I103" s="35"/>
    </row>
    <row r="104" spans="1:9" ht="15.75">
      <c r="A104" s="35"/>
      <c r="B104" s="35"/>
      <c r="C104" s="35"/>
      <c r="D104" s="35"/>
      <c r="E104" s="35"/>
      <c r="F104" s="36"/>
      <c r="G104" s="35"/>
      <c r="H104" s="35"/>
      <c r="I104" s="35"/>
    </row>
    <row r="105" spans="1:9" ht="15.75">
      <c r="A105" s="35"/>
      <c r="B105" s="35"/>
      <c r="C105" s="35"/>
      <c r="D105" s="35"/>
      <c r="E105" s="35"/>
      <c r="F105" s="36"/>
      <c r="G105" s="35"/>
      <c r="H105" s="35"/>
      <c r="I105" s="35"/>
    </row>
    <row r="106" spans="1:9" ht="15.75">
      <c r="A106" s="35"/>
      <c r="B106" s="35"/>
      <c r="C106" s="35"/>
      <c r="D106" s="35"/>
      <c r="E106" s="35"/>
      <c r="F106" s="36"/>
      <c r="G106" s="35"/>
      <c r="H106" s="35"/>
      <c r="I106" s="35"/>
    </row>
    <row r="107" spans="1:9" ht="15.75">
      <c r="A107" s="35"/>
      <c r="B107" s="35"/>
      <c r="C107" s="35"/>
      <c r="D107" s="35"/>
      <c r="E107" s="35"/>
      <c r="F107" s="36"/>
      <c r="G107" s="35"/>
      <c r="H107" s="35"/>
      <c r="I107" s="35"/>
    </row>
    <row r="108" spans="1:9" ht="15.75">
      <c r="A108" s="35"/>
      <c r="B108" s="35"/>
      <c r="C108" s="35"/>
      <c r="D108" s="35"/>
      <c r="E108" s="35"/>
      <c r="F108" s="36"/>
      <c r="G108" s="35"/>
      <c r="H108" s="35"/>
      <c r="I108" s="35"/>
    </row>
    <row r="109" spans="1:9" ht="15.75">
      <c r="A109" s="35"/>
      <c r="B109" s="35"/>
      <c r="C109" s="35"/>
      <c r="D109" s="35"/>
      <c r="E109" s="35"/>
      <c r="F109" s="36"/>
      <c r="G109" s="35"/>
      <c r="H109" s="35"/>
      <c r="I109" s="35"/>
    </row>
    <row r="110" spans="1:9" ht="15.75">
      <c r="A110" s="35"/>
      <c r="B110" s="35"/>
      <c r="C110" s="35"/>
      <c r="D110" s="35"/>
      <c r="E110" s="35"/>
      <c r="F110" s="36"/>
      <c r="G110" s="35"/>
      <c r="H110" s="35"/>
      <c r="I110" s="35"/>
    </row>
    <row r="111" spans="1:9" ht="15.75">
      <c r="A111" s="35"/>
      <c r="B111" s="35"/>
      <c r="C111" s="35"/>
      <c r="D111" s="35"/>
      <c r="E111" s="35"/>
      <c r="F111" s="36"/>
      <c r="G111" s="35"/>
      <c r="H111" s="35"/>
      <c r="I111" s="35"/>
    </row>
    <row r="112" spans="1:9" ht="15.75">
      <c r="A112" s="35"/>
      <c r="B112" s="35"/>
      <c r="C112" s="35"/>
      <c r="D112" s="35"/>
      <c r="E112" s="35"/>
      <c r="F112" s="36"/>
      <c r="G112" s="35"/>
      <c r="H112" s="35"/>
      <c r="I112" s="35"/>
    </row>
    <row r="113" spans="1:9" ht="15.75">
      <c r="A113" s="35"/>
      <c r="B113" s="35"/>
      <c r="C113" s="35"/>
      <c r="D113" s="35"/>
      <c r="E113" s="35"/>
      <c r="F113" s="36"/>
      <c r="G113" s="35"/>
      <c r="H113" s="35"/>
      <c r="I113" s="35"/>
    </row>
    <row r="114" spans="1:9" ht="15.75">
      <c r="A114" s="35"/>
      <c r="B114" s="35"/>
      <c r="C114" s="35"/>
      <c r="D114" s="35"/>
      <c r="E114" s="35"/>
      <c r="F114" s="36"/>
      <c r="G114" s="35"/>
      <c r="H114" s="35"/>
      <c r="I114" s="35"/>
    </row>
    <row r="115" spans="1:9" ht="15.75">
      <c r="A115" s="35"/>
      <c r="B115" s="35"/>
      <c r="C115" s="35"/>
      <c r="D115" s="35"/>
      <c r="E115" s="35"/>
      <c r="F115" s="36"/>
      <c r="G115" s="35"/>
      <c r="H115" s="35"/>
      <c r="I115" s="35"/>
    </row>
    <row r="116" spans="1:9" ht="15.75">
      <c r="A116" s="35"/>
      <c r="B116" s="35"/>
      <c r="C116" s="35"/>
      <c r="D116" s="35"/>
      <c r="E116" s="35"/>
      <c r="F116" s="36"/>
      <c r="G116" s="35"/>
      <c r="H116" s="35"/>
      <c r="I116" s="35"/>
    </row>
    <row r="117" spans="1:9" ht="15.75">
      <c r="A117" s="35"/>
      <c r="B117" s="35"/>
      <c r="C117" s="35"/>
      <c r="D117" s="35"/>
      <c r="E117" s="35"/>
      <c r="F117" s="36"/>
      <c r="G117" s="35"/>
      <c r="H117" s="35"/>
      <c r="I117" s="35"/>
    </row>
    <row r="118" spans="1:9" ht="15.75">
      <c r="A118" s="35"/>
      <c r="B118" s="35"/>
      <c r="C118" s="35"/>
      <c r="D118" s="35"/>
      <c r="E118" s="35"/>
      <c r="F118" s="36"/>
      <c r="G118" s="35"/>
      <c r="H118" s="35"/>
      <c r="I118" s="35"/>
    </row>
    <row r="119" spans="1:9" ht="15.75">
      <c r="A119" s="35"/>
      <c r="B119" s="35"/>
      <c r="C119" s="35"/>
      <c r="D119" s="35"/>
      <c r="E119" s="35"/>
      <c r="F119" s="36"/>
      <c r="G119" s="35"/>
      <c r="H119" s="35"/>
      <c r="I119" s="35"/>
    </row>
    <row r="120" spans="1:9" ht="15.75">
      <c r="A120" s="35"/>
      <c r="B120" s="35"/>
      <c r="C120" s="35"/>
      <c r="D120" s="35"/>
      <c r="E120" s="35"/>
      <c r="F120" s="36"/>
      <c r="G120" s="35"/>
      <c r="H120" s="35"/>
      <c r="I120" s="35"/>
    </row>
    <row r="121" spans="1:9" ht="15.75">
      <c r="A121" s="35"/>
      <c r="B121" s="35"/>
      <c r="C121" s="35"/>
      <c r="D121" s="35"/>
      <c r="E121" s="35"/>
      <c r="F121" s="36"/>
      <c r="G121" s="35"/>
      <c r="H121" s="35"/>
      <c r="I121" s="35"/>
    </row>
    <row r="122" spans="1:9" ht="15.75">
      <c r="A122" s="35"/>
      <c r="B122" s="35"/>
      <c r="C122" s="35"/>
      <c r="D122" s="35"/>
      <c r="E122" s="35"/>
      <c r="F122" s="36"/>
      <c r="G122" s="35"/>
      <c r="H122" s="35"/>
      <c r="I122" s="35"/>
    </row>
    <row r="123" spans="1:9" ht="15.75">
      <c r="A123" s="35"/>
      <c r="B123" s="35"/>
      <c r="C123" s="35"/>
      <c r="D123" s="35"/>
      <c r="E123" s="35"/>
      <c r="F123" s="36"/>
      <c r="G123" s="35"/>
      <c r="H123" s="35"/>
      <c r="I123" s="35"/>
    </row>
    <row r="124" spans="1:9" ht="15.75">
      <c r="A124" s="35"/>
      <c r="B124" s="35"/>
      <c r="C124" s="35"/>
      <c r="D124" s="35"/>
      <c r="E124" s="35"/>
      <c r="F124" s="36"/>
      <c r="G124" s="35"/>
      <c r="H124" s="35"/>
      <c r="I124" s="35"/>
    </row>
    <row r="125" spans="1:9" ht="15.75">
      <c r="A125" s="35"/>
      <c r="B125" s="35"/>
      <c r="C125" s="35"/>
      <c r="D125" s="35"/>
      <c r="E125" s="35"/>
      <c r="F125" s="36"/>
      <c r="G125" s="35"/>
      <c r="H125" s="35"/>
      <c r="I125" s="35"/>
    </row>
    <row r="126" spans="1:9" ht="15.75">
      <c r="A126" s="35"/>
      <c r="B126" s="35"/>
      <c r="C126" s="35"/>
      <c r="D126" s="35"/>
      <c r="E126" s="35"/>
      <c r="F126" s="36"/>
      <c r="G126" s="35"/>
      <c r="H126" s="35"/>
      <c r="I126" s="35"/>
    </row>
    <row r="127" spans="1:9" ht="15.75">
      <c r="A127" s="35"/>
      <c r="B127" s="35"/>
      <c r="C127" s="35"/>
      <c r="D127" s="35"/>
      <c r="E127" s="35"/>
      <c r="F127" s="36"/>
      <c r="G127" s="35"/>
      <c r="H127" s="35"/>
      <c r="I127" s="35"/>
    </row>
    <row r="128" spans="1:9" ht="15.75">
      <c r="A128" s="35"/>
      <c r="B128" s="35"/>
      <c r="C128" s="35"/>
      <c r="D128" s="35"/>
      <c r="E128" s="35"/>
      <c r="F128" s="36"/>
      <c r="G128" s="35"/>
      <c r="H128" s="35"/>
      <c r="I128" s="35"/>
    </row>
    <row r="129" spans="1:9" ht="15.75">
      <c r="A129" s="35"/>
      <c r="B129" s="35"/>
      <c r="C129" s="35"/>
      <c r="D129" s="35"/>
      <c r="E129" s="35"/>
      <c r="F129" s="36"/>
      <c r="G129" s="35"/>
      <c r="H129" s="35"/>
      <c r="I129" s="35"/>
    </row>
    <row r="130" spans="1:9" ht="15.75">
      <c r="A130" s="35"/>
      <c r="B130" s="35"/>
      <c r="C130" s="35"/>
      <c r="D130" s="35"/>
      <c r="E130" s="35"/>
      <c r="F130" s="36"/>
      <c r="G130" s="35"/>
      <c r="H130" s="35"/>
      <c r="I130" s="35"/>
    </row>
  </sheetData>
  <sheetProtection/>
  <mergeCells count="3">
    <mergeCell ref="D1:K1"/>
    <mergeCell ref="D2:K2"/>
    <mergeCell ref="D3:K3"/>
  </mergeCells>
  <printOptions/>
  <pageMargins left="0.86" right="0.24" top="0.4" bottom="0.2" header="0.4" footer="0.2"/>
  <pageSetup blackAndWhite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H4" sqref="H4"/>
    </sheetView>
  </sheetViews>
  <sheetFormatPr defaultColWidth="9.00390625" defaultRowHeight="15.75"/>
  <cols>
    <col min="1" max="1" width="9.375" style="0" bestFit="1" customWidth="1"/>
    <col min="3" max="3" width="16.25390625" style="0" bestFit="1" customWidth="1"/>
    <col min="4" max="4" width="9.00390625" style="0" customWidth="1"/>
    <col min="5" max="5" width="1.625" style="0" customWidth="1"/>
    <col min="6" max="6" width="16.125" style="0" customWidth="1"/>
    <col min="7" max="7" width="8.00390625" style="0" customWidth="1"/>
    <col min="8" max="8" width="12.25390625" style="0" bestFit="1" customWidth="1"/>
    <col min="9" max="9" width="11.25390625" style="0" customWidth="1"/>
    <col min="10" max="10" width="14.50390625" style="0" customWidth="1"/>
    <col min="11" max="11" width="4.375" style="0" customWidth="1"/>
    <col min="12" max="12" width="12.625" style="0" bestFit="1" customWidth="1"/>
  </cols>
  <sheetData>
    <row r="1" ht="15.75">
      <c r="A1" t="s">
        <v>212</v>
      </c>
    </row>
    <row r="2" ht="15.75">
      <c r="A2" s="54" t="s">
        <v>135</v>
      </c>
    </row>
    <row r="3" spans="6:12" ht="15.75">
      <c r="F3" s="207" t="s">
        <v>51</v>
      </c>
      <c r="G3" s="207"/>
      <c r="H3" s="207"/>
      <c r="I3" s="91"/>
      <c r="J3" s="208" t="s">
        <v>52</v>
      </c>
      <c r="K3" s="208"/>
      <c r="L3" s="208"/>
    </row>
    <row r="4" spans="6:12" ht="15.75">
      <c r="F4" s="16">
        <v>43220</v>
      </c>
      <c r="G4" s="16"/>
      <c r="H4" s="16">
        <v>42855</v>
      </c>
      <c r="I4" s="16"/>
      <c r="J4" s="16">
        <f>F4</f>
        <v>43220</v>
      </c>
      <c r="K4" s="16"/>
      <c r="L4" s="16">
        <f>H4</f>
        <v>42855</v>
      </c>
    </row>
    <row r="5" spans="1:13" ht="15.75">
      <c r="A5" s="45"/>
      <c r="F5" s="98" t="s">
        <v>0</v>
      </c>
      <c r="G5" s="92"/>
      <c r="H5" s="98" t="s">
        <v>0</v>
      </c>
      <c r="I5" s="92" t="s">
        <v>181</v>
      </c>
      <c r="J5" s="98" t="s">
        <v>0</v>
      </c>
      <c r="K5" s="16"/>
      <c r="L5" s="17" t="s">
        <v>0</v>
      </c>
      <c r="M5" s="92" t="s">
        <v>181</v>
      </c>
    </row>
    <row r="7" ht="15.75">
      <c r="A7" s="54" t="s">
        <v>136</v>
      </c>
    </row>
    <row r="8" spans="1:12" ht="15.75">
      <c r="A8" s="49" t="s">
        <v>137</v>
      </c>
      <c r="F8" s="2">
        <f>ConCPL!C51</f>
        <v>1012</v>
      </c>
      <c r="G8" s="2"/>
      <c r="H8" s="2">
        <f>ConCPL!E51</f>
        <v>8078</v>
      </c>
      <c r="I8" s="2"/>
      <c r="J8" s="2">
        <f>ConCPL!G51</f>
        <v>1012</v>
      </c>
      <c r="K8" s="2"/>
      <c r="L8" s="2">
        <f>ConCPL!I51</f>
        <v>8078</v>
      </c>
    </row>
    <row r="9" spans="1:12" ht="15.75">
      <c r="A9" s="49"/>
      <c r="F9" s="2"/>
      <c r="G9" s="2"/>
      <c r="H9" s="2"/>
      <c r="I9" s="2"/>
      <c r="J9" s="2"/>
      <c r="K9" s="2"/>
      <c r="L9" s="2"/>
    </row>
    <row r="10" spans="1:12" ht="15.75">
      <c r="A10" s="181" t="s">
        <v>185</v>
      </c>
      <c r="B10" s="182"/>
      <c r="C10" s="182"/>
      <c r="D10" s="182"/>
      <c r="E10" s="182"/>
      <c r="F10" s="183">
        <v>2274930</v>
      </c>
      <c r="G10" s="164"/>
      <c r="H10" s="164">
        <v>758310</v>
      </c>
      <c r="I10" s="164"/>
      <c r="J10" s="164">
        <v>2274930</v>
      </c>
      <c r="K10" s="164"/>
      <c r="L10" s="176">
        <v>758310</v>
      </c>
    </row>
    <row r="11" spans="1:13" ht="15.75">
      <c r="A11" s="158" t="s">
        <v>226</v>
      </c>
      <c r="B11" s="9"/>
      <c r="C11" s="9"/>
      <c r="D11" s="9"/>
      <c r="E11" s="9"/>
      <c r="F11" s="188"/>
      <c r="G11" s="3"/>
      <c r="H11" s="3">
        <v>164910</v>
      </c>
      <c r="I11" s="3"/>
      <c r="J11" s="3">
        <v>0</v>
      </c>
      <c r="K11" s="3"/>
      <c r="L11" s="189">
        <v>164910</v>
      </c>
      <c r="M11" s="194" t="s">
        <v>223</v>
      </c>
    </row>
    <row r="12" spans="1:12" ht="15.75">
      <c r="A12" s="53" t="s">
        <v>225</v>
      </c>
      <c r="B12" s="177"/>
      <c r="C12" s="177"/>
      <c r="D12" s="177"/>
      <c r="E12" s="177"/>
      <c r="F12" s="178">
        <f>F13-F10</f>
        <v>0</v>
      </c>
      <c r="G12" s="178"/>
      <c r="H12" s="178">
        <v>48923</v>
      </c>
      <c r="I12" s="178"/>
      <c r="J12" s="177"/>
      <c r="K12" s="178"/>
      <c r="L12" s="179">
        <v>48923</v>
      </c>
    </row>
    <row r="13" spans="1:12" ht="15.75">
      <c r="A13" t="s">
        <v>138</v>
      </c>
      <c r="F13" s="2">
        <v>2274930</v>
      </c>
      <c r="G13" s="149"/>
      <c r="H13" s="2">
        <f>SUM(H10:H12)</f>
        <v>972143</v>
      </c>
      <c r="I13" s="2"/>
      <c r="J13" s="2">
        <v>2274930</v>
      </c>
      <c r="K13" s="149" t="s">
        <v>139</v>
      </c>
      <c r="L13" s="2">
        <f>SUM(L10:L12)</f>
        <v>972143</v>
      </c>
    </row>
    <row r="14" ht="15.75">
      <c r="A14" s="54"/>
    </row>
    <row r="15" spans="1:13" ht="15.75">
      <c r="A15" s="54" t="s">
        <v>140</v>
      </c>
      <c r="F15" s="170">
        <f>(F8/F13)*100</f>
        <v>0.04448488524921646</v>
      </c>
      <c r="G15" s="150"/>
      <c r="H15" s="170">
        <f>(H8/H13)*100</f>
        <v>0.8309477103677134</v>
      </c>
      <c r="I15" s="184">
        <f>(F15-H15)/-H15*100</f>
        <v>94.64648801673322</v>
      </c>
      <c r="J15" s="150">
        <f>J8/J13*100</f>
        <v>0.04448488524921646</v>
      </c>
      <c r="K15" s="150"/>
      <c r="L15" s="150">
        <f>L8/L13*100</f>
        <v>0.8309477103677134</v>
      </c>
      <c r="M15" s="184">
        <f>(J15-L15)/L15*100</f>
        <v>-94.64648801673322</v>
      </c>
    </row>
    <row r="16" spans="1:12" ht="15.75">
      <c r="A16" s="54"/>
      <c r="F16" s="150"/>
      <c r="G16" s="150"/>
      <c r="H16" s="150"/>
      <c r="I16" s="150"/>
      <c r="J16" s="150"/>
      <c r="K16" s="150"/>
      <c r="L16" s="150"/>
    </row>
    <row r="17" spans="1:12" ht="15.75">
      <c r="A17" s="54" t="s">
        <v>141</v>
      </c>
      <c r="F17" s="151" t="s">
        <v>142</v>
      </c>
      <c r="G17" s="151"/>
      <c r="H17" s="151" t="s">
        <v>142</v>
      </c>
      <c r="I17" s="151"/>
      <c r="J17" s="151" t="s">
        <v>142</v>
      </c>
      <c r="K17" s="151"/>
      <c r="L17" s="151" t="s">
        <v>142</v>
      </c>
    </row>
    <row r="18" spans="1:12" ht="15.75">
      <c r="A18" s="54"/>
      <c r="D18" s="54"/>
      <c r="F18" s="150"/>
      <c r="G18" s="150"/>
      <c r="H18" s="150"/>
      <c r="I18" s="150"/>
      <c r="J18" s="150"/>
      <c r="K18" s="150"/>
      <c r="L18" s="150"/>
    </row>
    <row r="19" spans="1:12" ht="15.75">
      <c r="A19" s="54" t="s">
        <v>143</v>
      </c>
      <c r="F19" s="150"/>
      <c r="G19" s="150"/>
      <c r="H19" s="150"/>
      <c r="I19" s="150"/>
      <c r="J19" s="150"/>
      <c r="K19" s="150"/>
      <c r="L19" s="150"/>
    </row>
    <row r="21" spans="1:9" ht="15.75">
      <c r="A21" s="152" t="s">
        <v>144</v>
      </c>
      <c r="I21" t="s">
        <v>71</v>
      </c>
    </row>
    <row r="22" spans="1:10" ht="15.75">
      <c r="A22" s="54" t="s">
        <v>211</v>
      </c>
      <c r="F22" s="54" t="s">
        <v>145</v>
      </c>
      <c r="G22" s="152" t="s">
        <v>146</v>
      </c>
      <c r="H22" s="152" t="s">
        <v>147</v>
      </c>
      <c r="J22" s="54" t="s">
        <v>148</v>
      </c>
    </row>
    <row r="23" spans="6:10" ht="15.75">
      <c r="F23" s="54" t="s">
        <v>149</v>
      </c>
      <c r="G23" t="s">
        <v>150</v>
      </c>
      <c r="J23" s="54" t="s">
        <v>151</v>
      </c>
    </row>
    <row r="24" spans="1:10" ht="15.75">
      <c r="A24" s="153" t="s">
        <v>187</v>
      </c>
      <c r="D24" s="154" t="s">
        <v>152</v>
      </c>
      <c r="F24" s="2">
        <v>758310000</v>
      </c>
      <c r="G24" s="54" t="s">
        <v>209</v>
      </c>
      <c r="H24">
        <f>79/89</f>
        <v>0.8876404494382022</v>
      </c>
      <c r="I24" s="54"/>
      <c r="J24" s="34">
        <f>F24*H24</f>
        <v>673106629.2134831</v>
      </c>
    </row>
    <row r="25" spans="1:10" ht="15.75">
      <c r="A25" s="201" t="s">
        <v>153</v>
      </c>
      <c r="B25" s="177"/>
      <c r="C25" s="177"/>
      <c r="D25" s="154" t="s">
        <v>154</v>
      </c>
      <c r="F25" s="2">
        <v>2274930000</v>
      </c>
      <c r="G25" s="155" t="s">
        <v>210</v>
      </c>
      <c r="H25">
        <f>10/89</f>
        <v>0.11235955056179775</v>
      </c>
      <c r="I25" s="54"/>
      <c r="J25" s="34">
        <f>F25*H25</f>
        <v>255610112.35955057</v>
      </c>
    </row>
    <row r="26" spans="1:12" ht="15.75">
      <c r="A26" s="198" t="s">
        <v>155</v>
      </c>
      <c r="D26" s="156"/>
      <c r="E26" s="156"/>
      <c r="F26" s="180" t="s">
        <v>186</v>
      </c>
      <c r="G26" s="100" t="s">
        <v>156</v>
      </c>
      <c r="H26" s="100"/>
      <c r="I26" s="100"/>
      <c r="J26" s="157">
        <f>SUM(J24:J25)</f>
        <v>928716741.5730337</v>
      </c>
      <c r="K26" t="s">
        <v>180</v>
      </c>
      <c r="L26" s="2">
        <v>928717</v>
      </c>
    </row>
    <row r="27" spans="1:12" ht="15.75">
      <c r="A27" s="158"/>
      <c r="D27" s="41"/>
      <c r="F27" s="2"/>
      <c r="G27" s="53"/>
      <c r="J27" s="34"/>
      <c r="L27" s="2"/>
    </row>
    <row r="28" spans="1:14" ht="15.75">
      <c r="A28" s="158" t="s">
        <v>227</v>
      </c>
      <c r="D28" s="41"/>
      <c r="E28" t="s">
        <v>213</v>
      </c>
      <c r="F28" s="2" t="s">
        <v>214</v>
      </c>
      <c r="G28" s="53"/>
      <c r="J28" s="34"/>
      <c r="K28" t="s">
        <v>213</v>
      </c>
      <c r="L28" s="2">
        <f>1467696774*(10/89)</f>
        <v>164909749.88764045</v>
      </c>
      <c r="M28" s="1" t="s">
        <v>216</v>
      </c>
      <c r="N28" s="194" t="s">
        <v>224</v>
      </c>
    </row>
    <row r="29" spans="1:12" ht="15.75" hidden="1">
      <c r="A29" s="158"/>
      <c r="D29" s="41"/>
      <c r="F29" s="2"/>
      <c r="G29" s="53"/>
      <c r="J29" s="34"/>
      <c r="L29" s="2"/>
    </row>
    <row r="30" spans="3:12" ht="15.75">
      <c r="C30" s="34"/>
      <c r="D30" s="5"/>
      <c r="E30" s="5"/>
      <c r="F30" s="190" t="s">
        <v>215</v>
      </c>
      <c r="G30" s="5"/>
      <c r="H30" s="5"/>
      <c r="I30" s="5"/>
      <c r="J30" s="43"/>
      <c r="L30" s="2"/>
    </row>
    <row r="31" spans="4:12" ht="15.75">
      <c r="D31" s="5"/>
      <c r="E31" s="5"/>
      <c r="F31" s="49" t="s">
        <v>222</v>
      </c>
      <c r="G31" s="5"/>
      <c r="H31" s="5"/>
      <c r="I31" s="5"/>
      <c r="J31" s="5"/>
      <c r="L31" s="194"/>
    </row>
    <row r="32" spans="4:12" ht="15.75">
      <c r="D32" s="5"/>
      <c r="E32" s="5"/>
      <c r="F32" s="5"/>
      <c r="G32" s="5"/>
      <c r="H32" s="5"/>
      <c r="I32" s="5"/>
      <c r="J32" s="5"/>
      <c r="K32" s="194" t="s">
        <v>223</v>
      </c>
      <c r="L32" s="191" t="s">
        <v>219</v>
      </c>
    </row>
    <row r="33" spans="4:12" ht="15.75">
      <c r="D33" s="5"/>
      <c r="E33" s="5"/>
      <c r="F33" s="5"/>
      <c r="G33" s="49" t="s">
        <v>217</v>
      </c>
      <c r="H33" s="5"/>
      <c r="I33" s="5"/>
      <c r="K33" s="54" t="s">
        <v>213</v>
      </c>
      <c r="L33" s="163">
        <v>83414100</v>
      </c>
    </row>
    <row r="34" spans="4:12" ht="15.75">
      <c r="D34" s="5"/>
      <c r="E34" s="5"/>
      <c r="F34" s="5"/>
      <c r="G34" s="49" t="s">
        <v>218</v>
      </c>
      <c r="H34" s="5"/>
      <c r="I34" s="5"/>
      <c r="J34" s="5"/>
      <c r="L34" s="192">
        <v>151662000</v>
      </c>
    </row>
    <row r="35" spans="4:12" ht="15.75">
      <c r="D35" s="5"/>
      <c r="E35" s="5"/>
      <c r="F35" s="5"/>
      <c r="G35" s="49" t="s">
        <v>220</v>
      </c>
      <c r="H35" s="5"/>
      <c r="I35" s="5"/>
      <c r="J35" s="5"/>
      <c r="L35" s="193">
        <f>SUM(L33:L34)</f>
        <v>235076100</v>
      </c>
    </row>
    <row r="36" spans="4:13" ht="15.75">
      <c r="D36" s="5"/>
      <c r="E36" s="5"/>
      <c r="F36" s="5"/>
      <c r="G36" s="49"/>
      <c r="H36" s="5"/>
      <c r="I36" s="5"/>
      <c r="J36" s="5"/>
      <c r="L36" s="163"/>
      <c r="M36" s="194" t="s">
        <v>224</v>
      </c>
    </row>
    <row r="37" spans="4:13" ht="15.75">
      <c r="D37" s="5"/>
      <c r="E37" s="5"/>
      <c r="F37" s="5"/>
      <c r="G37" s="53" t="s">
        <v>221</v>
      </c>
      <c r="H37" s="5"/>
      <c r="I37" s="5"/>
      <c r="J37" s="5"/>
      <c r="L37" s="163"/>
      <c r="M37" s="54">
        <f>235076100/2274930000</f>
        <v>0.10333333333333333</v>
      </c>
    </row>
    <row r="38" spans="4:12" ht="15.75">
      <c r="D38" s="5"/>
      <c r="E38" s="5"/>
      <c r="F38" s="5"/>
      <c r="G38" s="49"/>
      <c r="H38" s="5"/>
      <c r="I38" s="5"/>
      <c r="J38" s="5"/>
      <c r="L38" s="163"/>
    </row>
    <row r="39" spans="1:12" ht="15.75">
      <c r="A39" s="54" t="s">
        <v>228</v>
      </c>
      <c r="C39" s="54" t="s">
        <v>229</v>
      </c>
      <c r="D39" s="5"/>
      <c r="E39" s="5"/>
      <c r="F39" s="5"/>
      <c r="G39" s="210">
        <v>1467676774</v>
      </c>
      <c r="H39" s="210"/>
      <c r="I39" s="5"/>
      <c r="J39" s="5"/>
      <c r="L39" s="163"/>
    </row>
    <row r="40" spans="3:10" ht="15.75">
      <c r="C40" s="54" t="s">
        <v>230</v>
      </c>
      <c r="F40" s="2"/>
      <c r="G40" s="211">
        <v>1516620000</v>
      </c>
      <c r="H40" s="209"/>
      <c r="J40" s="34"/>
    </row>
    <row r="41" spans="1:10" ht="15.75">
      <c r="A41" s="54"/>
      <c r="C41" s="54" t="s">
        <v>231</v>
      </c>
      <c r="F41" s="54"/>
      <c r="G41" s="212">
        <f>G40-G39</f>
        <v>48943226</v>
      </c>
      <c r="H41" s="213"/>
      <c r="J41" s="54"/>
    </row>
    <row r="42" spans="6:10" ht="15.75">
      <c r="F42" s="54"/>
      <c r="J42" s="54"/>
    </row>
    <row r="43" spans="1:10" ht="15.75">
      <c r="A43" s="195"/>
      <c r="B43" s="5"/>
      <c r="C43" s="5"/>
      <c r="D43" s="196"/>
      <c r="E43" s="5"/>
      <c r="F43" s="3"/>
      <c r="G43" s="49"/>
      <c r="H43" s="5"/>
      <c r="I43" s="49"/>
      <c r="J43" s="43"/>
    </row>
    <row r="44" spans="1:10" ht="15.75">
      <c r="A44" s="195"/>
      <c r="B44" s="5"/>
      <c r="C44" s="5"/>
      <c r="D44" s="196"/>
      <c r="E44" s="5"/>
      <c r="F44" s="3"/>
      <c r="G44" s="197"/>
      <c r="H44" s="5"/>
      <c r="I44" s="49"/>
      <c r="J44" s="43"/>
    </row>
    <row r="45" spans="1:12" ht="15.75">
      <c r="A45" s="198"/>
      <c r="B45" s="5"/>
      <c r="C45" s="5"/>
      <c r="D45" s="5"/>
      <c r="E45" s="5"/>
      <c r="F45" s="199"/>
      <c r="G45" s="49"/>
      <c r="H45" s="49"/>
      <c r="I45" s="49"/>
      <c r="J45" s="43"/>
      <c r="L45" s="2"/>
    </row>
    <row r="46" spans="1:12" ht="15.75">
      <c r="A46" s="158"/>
      <c r="B46" s="5"/>
      <c r="C46" s="5"/>
      <c r="D46" s="200"/>
      <c r="E46" s="5"/>
      <c r="F46" s="3"/>
      <c r="G46" s="53"/>
      <c r="H46" s="5"/>
      <c r="I46" s="5"/>
      <c r="J46" s="43"/>
      <c r="L46" s="2"/>
    </row>
    <row r="47" spans="1:12" ht="15.75">
      <c r="A47" s="158"/>
      <c r="B47" s="5"/>
      <c r="C47" s="5"/>
      <c r="D47" s="200"/>
      <c r="E47" s="5"/>
      <c r="F47" s="3"/>
      <c r="G47" s="53"/>
      <c r="H47" s="5"/>
      <c r="I47" s="5"/>
      <c r="J47" s="43"/>
      <c r="L47" s="2"/>
    </row>
    <row r="48" spans="1:12" ht="15.75">
      <c r="A48" s="158"/>
      <c r="B48" s="5"/>
      <c r="C48" s="5"/>
      <c r="D48" s="200"/>
      <c r="E48" s="5"/>
      <c r="F48" s="3"/>
      <c r="G48" s="53"/>
      <c r="H48" s="5"/>
      <c r="I48" s="5"/>
      <c r="J48" s="43"/>
      <c r="L48" s="2"/>
    </row>
    <row r="49" spans="1:12" ht="15.75">
      <c r="A49" s="5"/>
      <c r="B49" s="5"/>
      <c r="C49" s="43"/>
      <c r="D49" s="5"/>
      <c r="E49" s="5"/>
      <c r="F49" s="5"/>
      <c r="G49" s="5"/>
      <c r="H49" s="5"/>
      <c r="I49" s="5"/>
      <c r="J49" s="43"/>
      <c r="L49" s="2"/>
    </row>
    <row r="50" spans="1:10" ht="15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.75">
      <c r="A79" s="5"/>
      <c r="B79" s="5"/>
      <c r="C79" s="5"/>
      <c r="D79" s="5"/>
      <c r="E79" s="5"/>
      <c r="F79" s="5"/>
      <c r="G79" s="5"/>
      <c r="H79" s="5"/>
      <c r="I79" s="5"/>
      <c r="J79" s="5"/>
    </row>
  </sheetData>
  <sheetProtection/>
  <mergeCells count="5">
    <mergeCell ref="F3:H3"/>
    <mergeCell ref="J3:L3"/>
    <mergeCell ref="G39:H39"/>
    <mergeCell ref="G40:H40"/>
    <mergeCell ref="G41:H41"/>
  </mergeCells>
  <printOptions/>
  <pageMargins left="0.7" right="0.7" top="0.25" bottom="0.2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3"/>
  <sheetViews>
    <sheetView zoomScalePageLayoutView="0" workbookViewId="0" topLeftCell="A1">
      <selection activeCell="H18" sqref="H18"/>
    </sheetView>
  </sheetViews>
  <sheetFormatPr defaultColWidth="9.00390625" defaultRowHeight="15.75"/>
  <cols>
    <col min="1" max="1" width="4.125" style="0" customWidth="1"/>
    <col min="8" max="8" width="11.125" style="0" bestFit="1" customWidth="1"/>
  </cols>
  <sheetData>
    <row r="1" spans="2:8" ht="15.75">
      <c r="B1" s="160" t="s">
        <v>188</v>
      </c>
      <c r="H1" s="162" t="s">
        <v>157</v>
      </c>
    </row>
    <row r="2" ht="15.75">
      <c r="H2" s="161">
        <v>43131</v>
      </c>
    </row>
    <row r="3" ht="15.75">
      <c r="H3" s="162" t="s">
        <v>0</v>
      </c>
    </row>
    <row r="4" ht="15.75">
      <c r="B4" t="s">
        <v>158</v>
      </c>
    </row>
    <row r="5" spans="2:12" ht="15.75">
      <c r="B5" t="s">
        <v>159</v>
      </c>
      <c r="L5" s="150"/>
    </row>
    <row r="6" spans="2:8" ht="15.75">
      <c r="B6" t="s">
        <v>160</v>
      </c>
      <c r="H6" s="163" t="e">
        <f>H10-H8</f>
        <v>#REF!</v>
      </c>
    </row>
    <row r="8" spans="2:8" ht="15.75">
      <c r="B8" t="s">
        <v>161</v>
      </c>
      <c r="H8" s="163" t="e">
        <f>H27</f>
        <v>#REF!</v>
      </c>
    </row>
    <row r="9" ht="15.75">
      <c r="H9" s="163"/>
    </row>
    <row r="10" ht="15.75">
      <c r="H10" s="164">
        <f>H14-H12</f>
        <v>226029</v>
      </c>
    </row>
    <row r="11" spans="2:8" ht="15.75">
      <c r="B11" t="s">
        <v>162</v>
      </c>
      <c r="H11" s="2"/>
    </row>
    <row r="12" spans="2:8" ht="15.75">
      <c r="B12" t="s">
        <v>163</v>
      </c>
      <c r="H12" s="2">
        <v>0</v>
      </c>
    </row>
    <row r="13" ht="15.75">
      <c r="H13" s="2"/>
    </row>
    <row r="14" ht="15.75">
      <c r="H14" s="164">
        <f>H18-H16</f>
        <v>226029</v>
      </c>
    </row>
    <row r="15" ht="15.75">
      <c r="H15" s="2"/>
    </row>
    <row r="16" spans="2:9" ht="15.75">
      <c r="B16" t="s">
        <v>191</v>
      </c>
      <c r="H16" s="2">
        <v>6915</v>
      </c>
      <c r="I16" t="s">
        <v>164</v>
      </c>
    </row>
    <row r="17" ht="15.75">
      <c r="H17" s="2"/>
    </row>
    <row r="18" spans="2:9" ht="16.5" thickBot="1">
      <c r="B18" t="s">
        <v>165</v>
      </c>
      <c r="H18" s="165">
        <f>CSCE!F22</f>
        <v>232944</v>
      </c>
      <c r="I18" t="s">
        <v>164</v>
      </c>
    </row>
    <row r="19" ht="16.5" thickTop="1"/>
    <row r="21" ht="15.75">
      <c r="B21" s="166" t="s">
        <v>166</v>
      </c>
    </row>
    <row r="22" spans="2:8" ht="15.75">
      <c r="B22" t="s">
        <v>167</v>
      </c>
      <c r="H22" s="163">
        <v>0</v>
      </c>
    </row>
    <row r="23" spans="2:8" ht="15.75">
      <c r="B23" t="s">
        <v>168</v>
      </c>
      <c r="H23" s="167">
        <f>-ConCBS!F47</f>
        <v>-15</v>
      </c>
    </row>
    <row r="24" spans="2:8" ht="15.75">
      <c r="B24" s="54" t="s">
        <v>184</v>
      </c>
      <c r="H24">
        <v>0</v>
      </c>
    </row>
    <row r="25" spans="2:8" ht="15.75">
      <c r="B25" t="s">
        <v>183</v>
      </c>
      <c r="H25" s="168">
        <f>CCFS!F19+CCFS!F38</f>
        <v>-88</v>
      </c>
    </row>
    <row r="26" spans="2:8" ht="15.75">
      <c r="B26" t="s">
        <v>169</v>
      </c>
      <c r="H26" s="163" t="e">
        <f>ConCBS!#REF!</f>
        <v>#REF!</v>
      </c>
    </row>
    <row r="27" spans="2:8" ht="16.5" thickBot="1">
      <c r="B27" t="s">
        <v>2</v>
      </c>
      <c r="H27" s="169" t="e">
        <f>SUM(H22:H26)</f>
        <v>#REF!</v>
      </c>
    </row>
    <row r="28" ht="16.5" thickTop="1"/>
    <row r="29" ht="15.75">
      <c r="B29" s="152" t="s">
        <v>170</v>
      </c>
    </row>
    <row r="30" spans="2:8" ht="15.75">
      <c r="B30" t="s">
        <v>171</v>
      </c>
      <c r="H30" s="2">
        <v>6624</v>
      </c>
    </row>
    <row r="31" spans="2:8" ht="15.75">
      <c r="B31" t="s">
        <v>172</v>
      </c>
      <c r="H31" s="2"/>
    </row>
    <row r="32" ht="16.5" customHeight="1">
      <c r="H32" s="2"/>
    </row>
    <row r="33" spans="2:8" ht="16.5" customHeight="1">
      <c r="B33" t="s">
        <v>173</v>
      </c>
      <c r="H33" s="2">
        <v>7832</v>
      </c>
    </row>
    <row r="34" spans="2:8" ht="15.75">
      <c r="B34" t="s">
        <v>174</v>
      </c>
      <c r="H34" s="2"/>
    </row>
    <row r="35" ht="9" customHeight="1">
      <c r="H35" s="2"/>
    </row>
    <row r="36" spans="2:8" ht="15.75">
      <c r="B36" t="s">
        <v>175</v>
      </c>
      <c r="H36" s="2"/>
    </row>
    <row r="37" spans="2:8" ht="15.75">
      <c r="B37" t="s">
        <v>176</v>
      </c>
      <c r="H37" s="2">
        <v>150</v>
      </c>
    </row>
    <row r="38" spans="2:8" ht="15.75">
      <c r="B38" t="s">
        <v>2</v>
      </c>
      <c r="H38" s="164">
        <f>SUM(H30:H37)</f>
        <v>14606</v>
      </c>
    </row>
    <row r="40" spans="2:8" ht="15.75">
      <c r="B40" t="s">
        <v>177</v>
      </c>
      <c r="H40" s="167">
        <v>-19050</v>
      </c>
    </row>
    <row r="41" ht="15.75">
      <c r="H41" s="157">
        <f>SUM(H38:H40)</f>
        <v>-4444</v>
      </c>
    </row>
    <row r="42" spans="2:8" ht="15.75">
      <c r="B42" s="54" t="s">
        <v>178</v>
      </c>
      <c r="H42" s="2">
        <f>4299+145</f>
        <v>4444</v>
      </c>
    </row>
    <row r="43" spans="2:8" ht="15.75">
      <c r="B43" t="s">
        <v>179</v>
      </c>
      <c r="H43" s="15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</dc:creator>
  <cp:keywords/>
  <dc:description/>
  <cp:lastModifiedBy>Hewlett-Packard Company</cp:lastModifiedBy>
  <cp:lastPrinted>2018-06-14T01:42:16Z</cp:lastPrinted>
  <dcterms:created xsi:type="dcterms:W3CDTF">2009-12-01T08:53:03Z</dcterms:created>
  <dcterms:modified xsi:type="dcterms:W3CDTF">2018-06-27T07:41:10Z</dcterms:modified>
  <cp:category/>
  <cp:version/>
  <cp:contentType/>
  <cp:contentStatus/>
</cp:coreProperties>
</file>